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howInkAnnotation="0" updateLinks="never" codeName="ThisWorkbook"/>
  <mc:AlternateContent xmlns:mc="http://schemas.openxmlformats.org/markup-compatibility/2006">
    <mc:Choice Requires="x15">
      <x15ac:absPath xmlns:x15ac="http://schemas.microsoft.com/office/spreadsheetml/2010/11/ac" url="https://ohiodas-my.sharepoint.com/personal/10025272_id_ohio_gov/Documents/Desktop/"/>
    </mc:Choice>
  </mc:AlternateContent>
  <xr:revisionPtr revIDLastSave="0" documentId="14_{3717695E-8689-4CD7-B460-C4ABF5B7BAFF}" xr6:coauthVersionLast="47" xr6:coauthVersionMax="47" xr10:uidLastSave="{00000000-0000-0000-0000-000000000000}"/>
  <bookViews>
    <workbookView minimized="1" xWindow="11880" yWindow="3885" windowWidth="8978" windowHeight="9532" tabRatio="871" xr2:uid="{00000000-000D-0000-FFFF-FFFF00000000}"/>
  </bookViews>
  <sheets>
    <sheet name="1 Certification Page" sheetId="31" r:id="rId1"/>
    <sheet name="2 Provider Data" sheetId="1" r:id="rId2"/>
    <sheet name="3  Statistics" sheetId="4" r:id="rId3"/>
    <sheet name="4A Time Study" sheetId="23" r:id="rId4"/>
    <sheet name="4B Time Study-TCM" sheetId="47" state="hidden" r:id="rId5"/>
    <sheet name="4C Time Study - ADM" sheetId="50" state="hidden" r:id="rId6"/>
    <sheet name="5A Direct Medical Cost " sheetId="22" r:id="rId7"/>
    <sheet name="5B  TCM Cost" sheetId="46" state="hidden" r:id="rId8"/>
    <sheet name="5C Direct Adm Cost" sheetId="21" state="hidden" r:id="rId9"/>
    <sheet name="5D Transportation Cost" sheetId="70" r:id="rId10"/>
    <sheet name=" 6 Settlement " sheetId="64" r:id="rId11"/>
    <sheet name="7 Payroll Costs" sheetId="65" r:id="rId12"/>
    <sheet name="8 Purchased Services" sheetId="66" r:id="rId13"/>
    <sheet name="SUMMARY" sheetId="69" r:id="rId14"/>
  </sheets>
  <externalReferences>
    <externalReference r:id="rId15"/>
  </externalReferences>
  <definedNames>
    <definedName name="Is_position_funded_in_part_or_totally_by_other_federal_grant_?__Y__or__N" localSheetId="11">'7 Payroll Costs'!$AD$4:$AD$5</definedName>
    <definedName name="Is_position_funded_in_part_or_totally_by_other_federal_grant_?__Y__or__N" localSheetId="12">'[1]Payroll (sample)'!$AG$4:$AG$5</definedName>
    <definedName name="_xlnm.Print_Area" localSheetId="10">' 6 Settlement '!$A$1:$N$57</definedName>
    <definedName name="_xlnm.Print_Area" localSheetId="0">'1 Certification Page'!$A$1:$L$71</definedName>
    <definedName name="_xlnm.Print_Area" localSheetId="1">'2 Provider Data'!$A$1:$G$42</definedName>
    <definedName name="_xlnm.Print_Area" localSheetId="2">'3  Statistics'!$A$1:$F$38</definedName>
    <definedName name="_xlnm.Print_Area" localSheetId="3">'4A Time Study'!$A$1:$H$31</definedName>
    <definedName name="_xlnm.Print_Area" localSheetId="6">'5A Direct Medical Cost '!$A$1:$I$47</definedName>
    <definedName name="_xlnm.Print_Area" localSheetId="11">'7 Payroll Costs'!$B$1:$Y$48</definedName>
    <definedName name="Provider_Name">'2 Provider Data'!$B$19:$C$19</definedName>
    <definedName name="Text13" localSheetId="1">'2 Provider Data'!$A$50</definedName>
    <definedName name="Text14" localSheetId="1">'2 Provider Data'!$B$50</definedName>
    <definedName name="Text15" localSheetId="1">'2 Provider Data'!$A$52</definedName>
    <definedName name="Text16" localSheetId="1">'2 Provider Data'!$B$52</definedName>
    <definedName name="Text17" localSheetId="1">'2 Provider Data'!$A$55</definedName>
    <definedName name="Text18" localSheetId="1">'2 Provider Data'!$B$55</definedName>
    <definedName name="Text5" localSheetId="1">'2 Provider Data'!$A$57</definedName>
    <definedName name="Y">'7 Payroll Costs'!$AD$4:$AD$5</definedName>
    <definedName name="yn" localSheetId="11">'7 Payroll Costs'!$AD$4:$AD$5</definedName>
    <definedName name="Z_9D87EA3D_9227_4A32_8926_FF7BE3A36AF7_.wvu.PrintArea" localSheetId="10" hidden="1">' 6 Settlement '!$A$1:$I$62</definedName>
    <definedName name="Z_9D87EA3D_9227_4A32_8926_FF7BE3A36AF7_.wvu.PrintArea" localSheetId="1" hidden="1">'2 Provider Data'!$A$1:$G$45</definedName>
    <definedName name="Z_9D87EA3D_9227_4A32_8926_FF7BE3A36AF7_.wvu.PrintArea" localSheetId="2" hidden="1">'3  Statistics'!$A$6:$D$48</definedName>
    <definedName name="Z_9D87EA3D_9227_4A32_8926_FF7BE3A36AF7_.wvu.Rows" localSheetId="1" hidden="1">'2 Provider Data'!$44:$44</definedName>
    <definedName name="Z_9D87EA3D_9227_4A32_8926_FF7BE3A36AF7_.wvu.Rows" localSheetId="6" hidden="1">'5A Direct Medical Cost '!$13:$13,'5A Direct Medical Cost '!$25:$25,'5A Direct Medical Cost '!$27:$27,'5A Direct Medical Cost '!$45:$45</definedName>
  </definedNames>
  <calcPr calcId="191029"/>
  <customWorkbookViews>
    <customWorkbookView name="CMS - Personal View" guid="{9D87EA3D-9227-4A32-8926-FF7BE3A36AF7}" mergeInterval="0" personalView="1" maximized="1" windowWidth="1396" windowHeight="83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31" l="1"/>
  <c r="E28" i="23"/>
  <c r="C28" i="23"/>
  <c r="B28" i="23"/>
  <c r="F24" i="23"/>
  <c r="H24" i="23" s="1"/>
  <c r="F22" i="23"/>
  <c r="H22" i="23" s="1"/>
  <c r="F20" i="23"/>
  <c r="H20" i="23" s="1"/>
  <c r="F18" i="23"/>
  <c r="F28" i="23" s="1"/>
  <c r="H16" i="23"/>
  <c r="F16" i="23"/>
  <c r="E13" i="23"/>
  <c r="D11" i="23"/>
  <c r="D28" i="23" s="1"/>
  <c r="H18" i="23" l="1"/>
  <c r="H28" i="23" s="1"/>
  <c r="G30" i="65"/>
  <c r="J30" i="65" s="1"/>
  <c r="M30" i="65" s="1"/>
  <c r="X29" i="65"/>
  <c r="W29" i="65"/>
  <c r="U29" i="65"/>
  <c r="R29" i="65"/>
  <c r="Q29" i="65"/>
  <c r="O29" i="65"/>
  <c r="G29" i="65"/>
  <c r="J29" i="65" s="1"/>
  <c r="M29" i="65" s="1"/>
  <c r="G28" i="65"/>
  <c r="J28" i="65" s="1"/>
  <c r="M28" i="65" s="1"/>
  <c r="G27" i="65"/>
  <c r="J27" i="65" s="1"/>
  <c r="M27" i="65" s="1"/>
  <c r="G26" i="65"/>
  <c r="J26" i="65" s="1"/>
  <c r="M26" i="65" s="1"/>
  <c r="G25" i="65"/>
  <c r="J25" i="65" s="1"/>
  <c r="M25" i="65" s="1"/>
  <c r="X24" i="65"/>
  <c r="W24" i="65"/>
  <c r="U24" i="65"/>
  <c r="R24" i="65"/>
  <c r="Q24" i="65"/>
  <c r="O24" i="65"/>
  <c r="G24" i="65"/>
  <c r="J24" i="65" s="1"/>
  <c r="M24" i="65" s="1"/>
  <c r="G23" i="65"/>
  <c r="J23" i="65" s="1"/>
  <c r="M23" i="65" s="1"/>
  <c r="G22" i="65"/>
  <c r="J22" i="65" s="1"/>
  <c r="M22" i="65" s="1"/>
  <c r="G21" i="65"/>
  <c r="J21" i="65" s="1"/>
  <c r="M21" i="65" s="1"/>
  <c r="J20" i="65"/>
  <c r="M20" i="65" s="1"/>
  <c r="G20" i="65"/>
  <c r="X19" i="65"/>
  <c r="W19" i="65"/>
  <c r="U19" i="65"/>
  <c r="R19" i="65"/>
  <c r="Q19" i="65"/>
  <c r="O19" i="65"/>
  <c r="G19" i="65"/>
  <c r="J19" i="65" s="1"/>
  <c r="M19" i="65" s="1"/>
  <c r="G18" i="65"/>
  <c r="J18" i="65" s="1"/>
  <c r="M18" i="65" s="1"/>
  <c r="G17" i="65" l="1"/>
  <c r="J17" i="65" s="1"/>
  <c r="M17" i="65" s="1"/>
  <c r="G16" i="65"/>
  <c r="J16" i="65" s="1"/>
  <c r="M16" i="65" s="1"/>
  <c r="G15" i="65"/>
  <c r="J15" i="65" s="1"/>
  <c r="M15" i="65" s="1"/>
  <c r="C9" i="64" l="1"/>
  <c r="D28" i="50" l="1"/>
  <c r="E27" i="50" s="1"/>
  <c r="E13" i="50" l="1"/>
  <c r="E21" i="50"/>
  <c r="E25" i="50"/>
  <c r="E14" i="50"/>
  <c r="E12" i="50"/>
  <c r="E16" i="50"/>
  <c r="E20" i="50"/>
  <c r="E24" i="50"/>
  <c r="E17" i="50"/>
  <c r="E18" i="50"/>
  <c r="E22" i="50"/>
  <c r="E11" i="50"/>
  <c r="E15" i="50"/>
  <c r="E19" i="50"/>
  <c r="E23" i="50"/>
  <c r="F36" i="4"/>
  <c r="E28" i="50" l="1"/>
  <c r="C53" i="70" l="1"/>
  <c r="G4" i="22" l="1"/>
  <c r="G4" i="50"/>
  <c r="D27" i="4" l="1"/>
  <c r="F26" i="50" l="1"/>
  <c r="H21" i="50"/>
  <c r="D28" i="47"/>
  <c r="G26" i="47"/>
  <c r="I25" i="47"/>
  <c r="I23" i="47"/>
  <c r="I21" i="47"/>
  <c r="I19" i="47"/>
  <c r="I17" i="47"/>
  <c r="I15" i="47"/>
  <c r="I14" i="47"/>
  <c r="I13" i="47"/>
  <c r="H3" i="23"/>
  <c r="J3" i="47"/>
  <c r="F24" i="50" l="1"/>
  <c r="F20" i="50"/>
  <c r="F16" i="50"/>
  <c r="H16" i="50" s="1"/>
  <c r="F22" i="50"/>
  <c r="F18" i="50"/>
  <c r="H18" i="50" s="1"/>
  <c r="E25" i="47"/>
  <c r="E21" i="47"/>
  <c r="E17" i="47"/>
  <c r="E13" i="47"/>
  <c r="E24" i="47"/>
  <c r="G24" i="47" s="1"/>
  <c r="E20" i="47"/>
  <c r="G20" i="47" s="1"/>
  <c r="E16" i="47"/>
  <c r="G16" i="47" s="1"/>
  <c r="I16" i="47" s="1"/>
  <c r="E12" i="47"/>
  <c r="G12" i="47" s="1"/>
  <c r="I12" i="47" s="1"/>
  <c r="E23" i="47"/>
  <c r="E19" i="47"/>
  <c r="E15" i="47"/>
  <c r="E11" i="47"/>
  <c r="G11" i="47" s="1"/>
  <c r="I11" i="47" s="1"/>
  <c r="E22" i="47"/>
  <c r="G22" i="47" s="1"/>
  <c r="E18" i="47"/>
  <c r="G18" i="47" s="1"/>
  <c r="I18" i="47" s="1"/>
  <c r="E14" i="47"/>
  <c r="E27" i="47"/>
  <c r="G27" i="47" s="1"/>
  <c r="F27" i="50"/>
  <c r="H27" i="50" l="1"/>
  <c r="F28" i="50"/>
  <c r="F13" i="47"/>
  <c r="F28" i="47" s="1"/>
  <c r="F9" i="46" s="1"/>
  <c r="E28" i="47"/>
  <c r="B19" i="1"/>
  <c r="C8" i="70"/>
  <c r="C7" i="70"/>
  <c r="D47" i="70"/>
  <c r="E42" i="70"/>
  <c r="E43" i="70"/>
  <c r="E44" i="70"/>
  <c r="E45" i="70"/>
  <c r="E46" i="70"/>
  <c r="B2" i="4" l="1"/>
  <c r="B12" i="1"/>
  <c r="D3" i="1" s="1"/>
  <c r="I4" i="70"/>
  <c r="G5" i="1"/>
  <c r="G4" i="70"/>
  <c r="E5" i="1"/>
  <c r="B15" i="1"/>
  <c r="B14" i="1"/>
  <c r="I3" i="70"/>
  <c r="B13" i="1"/>
  <c r="C36" i="70"/>
  <c r="C41" i="70" s="1"/>
  <c r="E41" i="70" s="1"/>
  <c r="E2" i="70" l="1"/>
  <c r="H2" i="22"/>
  <c r="C47" i="70"/>
  <c r="D53" i="70" l="1"/>
  <c r="E53" i="70" s="1"/>
  <c r="E47" i="70"/>
  <c r="F52" i="70" s="1"/>
  <c r="H12" i="31"/>
  <c r="C52" i="70" l="1"/>
  <c r="D52" i="70" s="1"/>
  <c r="E52" i="70" s="1"/>
  <c r="C54" i="70" l="1"/>
  <c r="D54" i="70" s="1"/>
  <c r="E54" i="70" s="1"/>
  <c r="E59" i="70" s="1"/>
  <c r="H42" i="66"/>
  <c r="K42" i="66" s="1"/>
  <c r="H41" i="66"/>
  <c r="K41" i="66" s="1"/>
  <c r="H40" i="66"/>
  <c r="K40" i="66" s="1"/>
  <c r="H39" i="66"/>
  <c r="K39" i="66" s="1"/>
  <c r="H38" i="66"/>
  <c r="H37" i="66"/>
  <c r="K37" i="66" s="1"/>
  <c r="H36" i="66"/>
  <c r="K36" i="66" s="1"/>
  <c r="H35" i="66"/>
  <c r="K35" i="66" s="1"/>
  <c r="H34" i="66"/>
  <c r="H33" i="66"/>
  <c r="K33" i="66" s="1"/>
  <c r="H32" i="66"/>
  <c r="K32" i="66" s="1"/>
  <c r="H31" i="66"/>
  <c r="K31" i="66" s="1"/>
  <c r="H30" i="66"/>
  <c r="K30" i="66" s="1"/>
  <c r="H29" i="66"/>
  <c r="K29" i="66" s="1"/>
  <c r="H28" i="66"/>
  <c r="K28" i="66" s="1"/>
  <c r="H27" i="66"/>
  <c r="K27" i="66" s="1"/>
  <c r="H26" i="66"/>
  <c r="K26" i="66" s="1"/>
  <c r="H25" i="66"/>
  <c r="K25" i="66" s="1"/>
  <c r="H24" i="66"/>
  <c r="K24" i="66" s="1"/>
  <c r="H23" i="66"/>
  <c r="K23" i="66" s="1"/>
  <c r="H22" i="66"/>
  <c r="K22" i="66" s="1"/>
  <c r="H21" i="66"/>
  <c r="K21" i="66" s="1"/>
  <c r="H20" i="66"/>
  <c r="K20" i="66" s="1"/>
  <c r="H19" i="66"/>
  <c r="K19" i="66" s="1"/>
  <c r="H18" i="66"/>
  <c r="H17" i="66"/>
  <c r="K17" i="66" s="1"/>
  <c r="H16" i="66"/>
  <c r="K16" i="66" s="1"/>
  <c r="H15" i="66"/>
  <c r="K15" i="66" s="1"/>
  <c r="H14" i="66"/>
  <c r="K14" i="66" s="1"/>
  <c r="Q4" i="66" s="1"/>
  <c r="W5" i="66" s="1"/>
  <c r="H13" i="66"/>
  <c r="K13" i="66" s="1"/>
  <c r="H12" i="66"/>
  <c r="K12" i="66" s="1"/>
  <c r="N12" i="66" s="1"/>
  <c r="H11" i="66"/>
  <c r="K11" i="66" s="1"/>
  <c r="N11" i="66" s="1"/>
  <c r="H10" i="66"/>
  <c r="K10" i="66" s="1"/>
  <c r="H9" i="66"/>
  <c r="K9" i="66" s="1"/>
  <c r="H8" i="66"/>
  <c r="K8" i="66" s="1"/>
  <c r="H7" i="66"/>
  <c r="K7" i="66" s="1"/>
  <c r="H6" i="66"/>
  <c r="K6" i="66" s="1"/>
  <c r="H5" i="66"/>
  <c r="K5" i="66" s="1"/>
  <c r="N5" i="66" s="1"/>
  <c r="K38" i="66"/>
  <c r="K34" i="66"/>
  <c r="K18" i="66"/>
  <c r="H4" i="66"/>
  <c r="K4" i="66" s="1"/>
  <c r="X31" i="65"/>
  <c r="W31" i="65"/>
  <c r="U31" i="65"/>
  <c r="R31" i="65"/>
  <c r="Q31" i="65"/>
  <c r="O31" i="65"/>
  <c r="G31" i="65"/>
  <c r="J31" i="65" s="1"/>
  <c r="M31" i="65" s="1"/>
  <c r="C17" i="46" l="1"/>
  <c r="C17" i="21"/>
  <c r="T4" i="66"/>
  <c r="W6" i="66" s="1"/>
  <c r="N8" i="66"/>
  <c r="N7" i="66"/>
  <c r="N9" i="66"/>
  <c r="N4" i="66"/>
  <c r="N10" i="66"/>
  <c r="N6" i="66"/>
  <c r="G13" i="65"/>
  <c r="J13" i="65" s="1"/>
  <c r="M13" i="65" s="1"/>
  <c r="B3" i="4" l="1"/>
  <c r="B4" i="4"/>
  <c r="D35" i="4" l="1"/>
  <c r="I45" i="64" l="1"/>
  <c r="F22" i="4" l="1"/>
  <c r="D26" i="4"/>
  <c r="J43" i="66" l="1"/>
  <c r="I43" i="66"/>
  <c r="E43" i="66"/>
  <c r="V42" i="66"/>
  <c r="U42" i="66"/>
  <c r="U43" i="66" s="1"/>
  <c r="T42" i="66"/>
  <c r="T43" i="66" s="1"/>
  <c r="S42" i="66"/>
  <c r="Q42" i="66"/>
  <c r="P42" i="66"/>
  <c r="O42" i="66"/>
  <c r="O43" i="66" s="1"/>
  <c r="N42" i="66"/>
  <c r="M42" i="66"/>
  <c r="N41" i="66"/>
  <c r="M41" i="66"/>
  <c r="H43" i="66" l="1"/>
  <c r="K43" i="66" s="1"/>
  <c r="Q43" i="66"/>
  <c r="N43" i="66" l="1"/>
  <c r="W4" i="66" s="1"/>
  <c r="K44" i="66"/>
  <c r="W43" i="66" l="1"/>
  <c r="B17" i="22"/>
  <c r="D56" i="64" l="1"/>
  <c r="B17" i="69" s="1"/>
  <c r="A4" i="69"/>
  <c r="C4" i="69" l="1"/>
  <c r="E10" i="69"/>
  <c r="C10" i="69"/>
  <c r="C7" i="69"/>
  <c r="A10" i="69"/>
  <c r="A7" i="69"/>
  <c r="E23" i="69"/>
  <c r="E21" i="69"/>
  <c r="E19" i="69"/>
  <c r="B25" i="69"/>
  <c r="A1" i="69"/>
  <c r="E25" i="69" l="1"/>
  <c r="E17" i="69"/>
  <c r="F34" i="4" l="1"/>
  <c r="F33" i="4"/>
  <c r="E58" i="70" l="1"/>
  <c r="E60" i="70" s="1"/>
  <c r="D16" i="46"/>
  <c r="D9" i="46" l="1"/>
  <c r="D15" i="21"/>
  <c r="F26" i="4" l="1"/>
  <c r="F23" i="4"/>
  <c r="F27" i="4" s="1"/>
  <c r="F21" i="4"/>
  <c r="F20" i="4"/>
  <c r="F16" i="4"/>
  <c r="F15" i="4"/>
  <c r="C20" i="22"/>
  <c r="E20" i="22"/>
  <c r="B37" i="22"/>
  <c r="I19" i="22"/>
  <c r="I18" i="22"/>
  <c r="A1" i="64"/>
  <c r="G4" i="64"/>
  <c r="I4" i="64"/>
  <c r="C10" i="64"/>
  <c r="C11" i="64"/>
  <c r="E16" i="64"/>
  <c r="F16" i="64"/>
  <c r="H16" i="64"/>
  <c r="I16" i="64"/>
  <c r="K16" i="64"/>
  <c r="L16" i="64"/>
  <c r="M16" i="64"/>
  <c r="I27" i="64"/>
  <c r="I36" i="64"/>
  <c r="C60" i="64"/>
  <c r="H7" i="31"/>
  <c r="H10" i="31"/>
  <c r="K12" i="31"/>
  <c r="G46" i="31"/>
  <c r="B32" i="1" s="1"/>
  <c r="I46" i="31"/>
  <c r="B34" i="1" s="1"/>
  <c r="E4" i="1"/>
  <c r="I3" i="64" s="1"/>
  <c r="J2" i="46"/>
  <c r="D12" i="1"/>
  <c r="F3" i="21"/>
  <c r="D13" i="1"/>
  <c r="B24" i="1"/>
  <c r="B25" i="1"/>
  <c r="B26" i="1"/>
  <c r="A1" i="4"/>
  <c r="D4" i="4"/>
  <c r="D17" i="4"/>
  <c r="G20" i="50" s="1"/>
  <c r="A1" i="23"/>
  <c r="F4" i="23"/>
  <c r="H4" i="23"/>
  <c r="H4" i="47"/>
  <c r="J4" i="47"/>
  <c r="A1" i="50"/>
  <c r="I4" i="50"/>
  <c r="A1" i="22"/>
  <c r="I4" i="22"/>
  <c r="C9" i="22"/>
  <c r="A10" i="22"/>
  <c r="B13" i="22"/>
  <c r="F15" i="22"/>
  <c r="F32" i="22" s="1"/>
  <c r="B39" i="22"/>
  <c r="A1" i="46"/>
  <c r="H4" i="46"/>
  <c r="J4" i="46"/>
  <c r="D11" i="46"/>
  <c r="D12" i="46"/>
  <c r="E12" i="46" s="1"/>
  <c r="E17" i="46"/>
  <c r="E19" i="46" s="1"/>
  <c r="C19" i="46"/>
  <c r="D19" i="46"/>
  <c r="F19" i="46"/>
  <c r="A1" i="21"/>
  <c r="D4" i="21"/>
  <c r="F4" i="21"/>
  <c r="E17" i="21"/>
  <c r="D18" i="21"/>
  <c r="E18" i="21" s="1"/>
  <c r="D22" i="21"/>
  <c r="E22" i="21" s="1"/>
  <c r="D24" i="21"/>
  <c r="E24" i="21" s="1"/>
  <c r="E26" i="21"/>
  <c r="G4" i="65"/>
  <c r="J4" i="65" s="1"/>
  <c r="M4" i="65" s="1"/>
  <c r="G5" i="65"/>
  <c r="J5" i="65" s="1"/>
  <c r="M5" i="65" s="1"/>
  <c r="G6" i="65"/>
  <c r="J6" i="65" s="1"/>
  <c r="M6" i="65" s="1"/>
  <c r="G7" i="65"/>
  <c r="J7" i="65" s="1"/>
  <c r="M7" i="65" s="1"/>
  <c r="P7" i="65"/>
  <c r="G8" i="65"/>
  <c r="J8" i="65" s="1"/>
  <c r="M8" i="65" s="1"/>
  <c r="G9" i="65"/>
  <c r="J9" i="65" s="1"/>
  <c r="M9" i="65" s="1"/>
  <c r="G10" i="65"/>
  <c r="J10" i="65" s="1"/>
  <c r="M10" i="65" s="1"/>
  <c r="G11" i="65"/>
  <c r="J11" i="65" s="1"/>
  <c r="M11" i="65" s="1"/>
  <c r="P11" i="65" s="1"/>
  <c r="G12" i="65"/>
  <c r="G14" i="65"/>
  <c r="J14" i="65" s="1"/>
  <c r="M14" i="65" s="1"/>
  <c r="G32" i="65"/>
  <c r="J32" i="65" s="1"/>
  <c r="M32" i="65" s="1"/>
  <c r="O32" i="65"/>
  <c r="Q32" i="65"/>
  <c r="R32" i="65"/>
  <c r="U32" i="65"/>
  <c r="W32" i="65"/>
  <c r="W33" i="65" s="1"/>
  <c r="X32" i="65"/>
  <c r="E33" i="65"/>
  <c r="F33" i="65"/>
  <c r="K33" i="65"/>
  <c r="L33" i="65"/>
  <c r="D20" i="21"/>
  <c r="E20" i="21" s="1"/>
  <c r="D21" i="21"/>
  <c r="E21" i="21" s="1"/>
  <c r="E37" i="22"/>
  <c r="P9" i="65" l="1"/>
  <c r="L12" i="64"/>
  <c r="M12" i="64"/>
  <c r="N12" i="64"/>
  <c r="I20" i="47"/>
  <c r="G24" i="50"/>
  <c r="H24" i="50" s="1"/>
  <c r="I24" i="47"/>
  <c r="G22" i="50"/>
  <c r="H22" i="50" s="1"/>
  <c r="I22" i="47"/>
  <c r="H20" i="50"/>
  <c r="P8" i="65"/>
  <c r="F3" i="50"/>
  <c r="J3" i="46"/>
  <c r="I20" i="22"/>
  <c r="P4" i="65"/>
  <c r="J12" i="65"/>
  <c r="M12" i="65" s="1"/>
  <c r="Q5" i="65"/>
  <c r="Q33" i="65" s="1"/>
  <c r="P5" i="65"/>
  <c r="E2" i="64"/>
  <c r="I3" i="22"/>
  <c r="F17" i="4"/>
  <c r="S4" i="65"/>
  <c r="G33" i="65"/>
  <c r="E11" i="46"/>
  <c r="H2" i="23"/>
  <c r="E2" i="21"/>
  <c r="E2" i="50"/>
  <c r="J2" i="47"/>
  <c r="D28" i="4"/>
  <c r="P6" i="65"/>
  <c r="D25" i="21"/>
  <c r="E25" i="21" s="1"/>
  <c r="D23" i="21"/>
  <c r="E23" i="21" s="1"/>
  <c r="D19" i="21"/>
  <c r="E19" i="21" s="1"/>
  <c r="P10" i="65" l="1"/>
  <c r="Y5" i="65"/>
  <c r="S33" i="65"/>
  <c r="H28" i="50"/>
  <c r="F15" i="21" s="1"/>
  <c r="V4" i="65"/>
  <c r="Y6" i="65" s="1"/>
  <c r="P12" i="65"/>
  <c r="I28" i="47"/>
  <c r="M33" i="65"/>
  <c r="M34" i="65" s="1"/>
  <c r="D30" i="4"/>
  <c r="D31" i="4"/>
  <c r="D29" i="4"/>
  <c r="B20" i="22"/>
  <c r="J33" i="65"/>
  <c r="F28" i="4"/>
  <c r="V33" i="65" l="1"/>
  <c r="F26" i="21"/>
  <c r="F22" i="21"/>
  <c r="F18" i="21"/>
  <c r="F25" i="21"/>
  <c r="F21" i="21"/>
  <c r="F17" i="21"/>
  <c r="F24" i="21"/>
  <c r="F20" i="21"/>
  <c r="F16" i="21"/>
  <c r="F23" i="21"/>
  <c r="F19" i="21"/>
  <c r="C10" i="46"/>
  <c r="P33" i="65"/>
  <c r="Y4" i="65" s="1"/>
  <c r="B10" i="22" s="1"/>
  <c r="C16" i="21"/>
  <c r="F31" i="4"/>
  <c r="F29" i="4"/>
  <c r="F30" i="4"/>
  <c r="J9" i="46"/>
  <c r="J12" i="46" s="1"/>
  <c r="F16" i="46"/>
  <c r="F12" i="46"/>
  <c r="F11" i="46"/>
  <c r="C13" i="46" l="1"/>
  <c r="D10" i="46"/>
  <c r="Y33" i="65"/>
  <c r="B11" i="22"/>
  <c r="C10" i="22"/>
  <c r="C11" i="22" s="1"/>
  <c r="D16" i="21"/>
  <c r="C27" i="21"/>
  <c r="J16" i="46"/>
  <c r="J17" i="46" s="1"/>
  <c r="J19" i="46" s="1"/>
  <c r="I16" i="46"/>
  <c r="I17" i="46" s="1"/>
  <c r="I19" i="46" s="1"/>
  <c r="I9" i="46"/>
  <c r="H16" i="22"/>
  <c r="H17" i="22" s="1"/>
  <c r="H20" i="22" s="1"/>
  <c r="H33" i="22"/>
  <c r="H34" i="22" s="1"/>
  <c r="H37" i="22" s="1"/>
  <c r="H9" i="22"/>
  <c r="J11" i="46"/>
  <c r="H9" i="46"/>
  <c r="G9" i="22"/>
  <c r="G9" i="46"/>
  <c r="F9" i="22"/>
  <c r="F16" i="22" s="1"/>
  <c r="D13" i="46" l="1"/>
  <c r="E13" i="46" s="1"/>
  <c r="E10" i="46"/>
  <c r="D10" i="22"/>
  <c r="D27" i="21"/>
  <c r="E16" i="21"/>
  <c r="M13" i="64"/>
  <c r="C34" i="64" s="1"/>
  <c r="G34" i="64" s="1"/>
  <c r="L13" i="64"/>
  <c r="G12" i="46"/>
  <c r="G11" i="46"/>
  <c r="H16" i="46"/>
  <c r="H17" i="46" s="1"/>
  <c r="H19" i="46" s="1"/>
  <c r="H11" i="46"/>
  <c r="H12" i="46"/>
  <c r="I12" i="46"/>
  <c r="I11" i="46"/>
  <c r="G16" i="46"/>
  <c r="G17" i="46" s="1"/>
  <c r="G19" i="46" s="1"/>
  <c r="F33" i="22"/>
  <c r="F17" i="22"/>
  <c r="F20" i="22" s="1"/>
  <c r="G33" i="22"/>
  <c r="G36" i="22" s="1"/>
  <c r="G16" i="22"/>
  <c r="G17" i="22" s="1"/>
  <c r="G20" i="22" s="1"/>
  <c r="N20" i="22" l="1"/>
  <c r="F10" i="46"/>
  <c r="J10" i="46"/>
  <c r="J13" i="46" s="1"/>
  <c r="J23" i="46" s="1"/>
  <c r="K10" i="64" s="1"/>
  <c r="C25" i="64"/>
  <c r="D25" i="64" s="1"/>
  <c r="D11" i="22"/>
  <c r="E27" i="21"/>
  <c r="F27" i="21"/>
  <c r="F30" i="21" s="1"/>
  <c r="K11" i="64" s="1"/>
  <c r="D34" i="64"/>
  <c r="F34" i="64"/>
  <c r="E34" i="64"/>
  <c r="C43" i="64"/>
  <c r="N13" i="64"/>
  <c r="G35" i="22"/>
  <c r="G34" i="22"/>
  <c r="F35" i="22"/>
  <c r="F34" i="22"/>
  <c r="F36" i="22"/>
  <c r="F25" i="64" l="1"/>
  <c r="H10" i="46"/>
  <c r="H13" i="46" s="1"/>
  <c r="H23" i="46" s="1"/>
  <c r="I10" i="64" s="1"/>
  <c r="I13" i="64" s="1"/>
  <c r="G10" i="46"/>
  <c r="G13" i="46" s="1"/>
  <c r="G23" i="46" s="1"/>
  <c r="H10" i="64" s="1"/>
  <c r="I10" i="46"/>
  <c r="F13" i="46"/>
  <c r="G25" i="64"/>
  <c r="E25" i="64"/>
  <c r="E30" i="31"/>
  <c r="H34" i="64"/>
  <c r="F43" i="64"/>
  <c r="G43" i="64"/>
  <c r="E43" i="64"/>
  <c r="D43" i="64"/>
  <c r="G37" i="22"/>
  <c r="F37" i="22"/>
  <c r="H13" i="64" l="1"/>
  <c r="H25" i="64"/>
  <c r="I13" i="46"/>
  <c r="I23" i="46" s="1"/>
  <c r="J10" i="64" s="1"/>
  <c r="J13" i="64" s="1"/>
  <c r="H43" i="64"/>
  <c r="E26" i="31" l="1"/>
  <c r="B30" i="69"/>
  <c r="E30" i="69" s="1"/>
  <c r="I9" i="22" l="1"/>
  <c r="I10" i="22" s="1"/>
  <c r="I11" i="22" s="1"/>
  <c r="I43" i="22" s="1"/>
  <c r="K9" i="64" s="1"/>
  <c r="K13" i="64" s="1"/>
  <c r="C47" i="64" l="1"/>
  <c r="E28" i="31"/>
  <c r="F47" i="64" l="1"/>
  <c r="F49" i="64" s="1"/>
  <c r="E47" i="64"/>
  <c r="E49" i="64" s="1"/>
  <c r="G47" i="64"/>
  <c r="G49" i="64" s="1"/>
  <c r="D47" i="64"/>
  <c r="D49" i="64" s="1"/>
  <c r="H49" i="64" l="1"/>
  <c r="H51" i="64" s="1"/>
  <c r="E9" i="22" l="1"/>
  <c r="E10" i="22" s="1"/>
  <c r="H10" i="22" l="1"/>
  <c r="H11" i="22" s="1"/>
  <c r="H43" i="22" s="1"/>
  <c r="G9" i="64" s="1"/>
  <c r="G13" i="64" s="1"/>
  <c r="C38" i="64" s="1"/>
  <c r="E11" i="22"/>
  <c r="G10" i="22"/>
  <c r="G11" i="22" s="1"/>
  <c r="G43" i="22" s="1"/>
  <c r="F9" i="64" s="1"/>
  <c r="F13" i="64" s="1"/>
  <c r="C29" i="64" s="1"/>
  <c r="F10" i="22"/>
  <c r="F11" i="22" s="1"/>
  <c r="F43" i="22" s="1"/>
  <c r="N11" i="22" l="1"/>
  <c r="E29" i="64"/>
  <c r="G29" i="64"/>
  <c r="C31" i="64"/>
  <c r="D29" i="64"/>
  <c r="F29" i="64"/>
  <c r="N43" i="22"/>
  <c r="E9" i="64"/>
  <c r="G38" i="64"/>
  <c r="F40" i="64"/>
  <c r="F42" i="64" s="1"/>
  <c r="E40" i="64"/>
  <c r="E42" i="64" s="1"/>
  <c r="D40" i="64"/>
  <c r="D42" i="64" s="1"/>
  <c r="D38" i="64"/>
  <c r="C40" i="64"/>
  <c r="F38" i="64"/>
  <c r="G40" i="64"/>
  <c r="G42" i="64" s="1"/>
  <c r="E38" i="64"/>
  <c r="E13" i="64" l="1"/>
  <c r="H42" i="64"/>
  <c r="F31" i="64"/>
  <c r="F33" i="64" s="1"/>
  <c r="G31" i="64"/>
  <c r="G33" i="64" s="1"/>
  <c r="E31" i="64"/>
  <c r="E33" i="64" s="1"/>
  <c r="D31" i="64"/>
  <c r="D33" i="64" s="1"/>
  <c r="C20" i="64" l="1"/>
  <c r="G20" i="64" s="1"/>
  <c r="E24" i="31"/>
  <c r="E33" i="31" s="1"/>
  <c r="H33" i="64"/>
  <c r="F20" i="64" l="1"/>
  <c r="C22" i="64"/>
  <c r="H26" i="64" s="1"/>
  <c r="E20" i="64"/>
  <c r="D20" i="64"/>
  <c r="H35" i="64" l="1"/>
  <c r="H36" i="64" s="1"/>
  <c r="D22" i="64"/>
  <c r="D24" i="64" s="1"/>
  <c r="G22" i="64"/>
  <c r="G24" i="64" s="1"/>
  <c r="H44" i="64"/>
  <c r="H45" i="64" s="1"/>
  <c r="F22" i="64"/>
  <c r="F24" i="64" s="1"/>
  <c r="E22" i="64"/>
  <c r="E24" i="64" s="1"/>
  <c r="H24" i="64" l="1"/>
  <c r="D55" i="64" s="1"/>
  <c r="B15" i="69" s="1"/>
  <c r="D57" i="64" l="1"/>
  <c r="H27" i="64"/>
  <c r="E15" i="69"/>
  <c r="B27" i="69"/>
  <c r="B32" i="69" l="1"/>
  <c r="E27" i="69"/>
  <c r="E32" i="69" s="1"/>
</calcChain>
</file>

<file path=xl/sharedStrings.xml><?xml version="1.0" encoding="utf-8"?>
<sst xmlns="http://schemas.openxmlformats.org/spreadsheetml/2006/main" count="672" uniqueCount="409">
  <si>
    <t>Provider Name:</t>
  </si>
  <si>
    <t xml:space="preserve">   check</t>
  </si>
  <si>
    <t>Admin</t>
  </si>
  <si>
    <t>Medical</t>
  </si>
  <si>
    <t>Exhibit #</t>
  </si>
  <si>
    <t>A</t>
  </si>
  <si>
    <t>E</t>
  </si>
  <si>
    <t>the</t>
  </si>
  <si>
    <t>G</t>
  </si>
  <si>
    <t>N</t>
  </si>
  <si>
    <t>S</t>
  </si>
  <si>
    <t>T</t>
  </si>
  <si>
    <t>Total</t>
  </si>
  <si>
    <t>SFY</t>
  </si>
  <si>
    <t>Prepared by:</t>
  </si>
  <si>
    <t>Exhibit 2</t>
  </si>
  <si>
    <t>Total Gross Salary</t>
  </si>
  <si>
    <t xml:space="preserve"> </t>
  </si>
  <si>
    <t>Administrative</t>
  </si>
  <si>
    <t>Medicaid</t>
  </si>
  <si>
    <t>Activity %</t>
  </si>
  <si>
    <t xml:space="preserve">from </t>
  </si>
  <si>
    <t>Time Study</t>
  </si>
  <si>
    <t xml:space="preserve">of </t>
  </si>
  <si>
    <t>General Admin</t>
  </si>
  <si>
    <t>Admin %</t>
  </si>
  <si>
    <t>Medical %</t>
  </si>
  <si>
    <t>Medicaid Students to        Total  Students</t>
  </si>
  <si>
    <t>Reporting Period:</t>
  </si>
  <si>
    <t xml:space="preserve">          and that to the best of my knowledge and belief they are true and correct statements prepared from the books </t>
  </si>
  <si>
    <t>Enter Data for Applicable Period</t>
  </si>
  <si>
    <t>Total Certified Public Expenditures (CPE)</t>
  </si>
  <si>
    <t>Total Medical &amp; Admin. Claims Paid</t>
  </si>
  <si>
    <t>Discounted</t>
  </si>
  <si>
    <t>Rate</t>
  </si>
  <si>
    <t>Other  -</t>
  </si>
  <si>
    <t>Data Entry - Time Study Data</t>
  </si>
  <si>
    <t xml:space="preserve">After Reallocation </t>
  </si>
  <si>
    <t xml:space="preserve">Administrative % </t>
  </si>
  <si>
    <t>Provider Data</t>
  </si>
  <si>
    <t>Total Computable</t>
  </si>
  <si>
    <t>Medicaid Provider Number:</t>
  </si>
  <si>
    <t>Medical Services</t>
  </si>
  <si>
    <t xml:space="preserve">               CERTIFICATION BY OFFICER OF THE PROVIDER</t>
  </si>
  <si>
    <t xml:space="preserve">          and records of the Provider in accordance with applicable instructions.</t>
  </si>
  <si>
    <t xml:space="preserve">           I HEREBY CERTIFY that: </t>
  </si>
  <si>
    <t xml:space="preserve">          1. I have examined this statement, the accompanying Supporting Schedules, the allocation of expenses and</t>
  </si>
  <si>
    <t>Administration</t>
  </si>
  <si>
    <t xml:space="preserve">                INTENTIONAL MISREPRESENTATION OR FALSIFICATION OF ANY INFORMATION CONTAINED HEREIN</t>
  </si>
  <si>
    <t xml:space="preserve">                MAY BE PUNISHABLE BY FINE AND/OR IMPRISONMENT UNDER FEDERAL AND/OR STATE LAW.</t>
  </si>
  <si>
    <t xml:space="preserve">           2. The expenditures included in this statement are based on the actual cost of recorded expenditures.</t>
  </si>
  <si>
    <t xml:space="preserve">Total Allocation Percentage </t>
  </si>
  <si>
    <t>Allocation %</t>
  </si>
  <si>
    <t>Exhibit 3</t>
  </si>
  <si>
    <t>Exhibit 4A</t>
  </si>
  <si>
    <t>Exhibit 4B</t>
  </si>
  <si>
    <t>Exhibit 4C</t>
  </si>
  <si>
    <t>Reconciliation and Settlement</t>
  </si>
  <si>
    <t xml:space="preserve">           effort to assure that all information reported is true and accurate.</t>
  </si>
  <si>
    <t xml:space="preserve">           used to meet matching requirements under other Federally funded programs).</t>
  </si>
  <si>
    <t xml:space="preserve">           6.  I understand that this information will be used as a basis for claims for federal funds, and possibly state funds, and that </t>
  </si>
  <si>
    <t xml:space="preserve">           falsification and concealment of a material fact may be prosecuted under federal or state civil or criminal law. </t>
  </si>
  <si>
    <t>OH Department of Education</t>
  </si>
  <si>
    <t>to</t>
  </si>
  <si>
    <t xml:space="preserve">     E-MAIL ADDRESS</t>
  </si>
  <si>
    <t>Medicaid Provider Number</t>
  </si>
  <si>
    <t xml:space="preserve">     -</t>
  </si>
  <si>
    <t>Code 16 - Allocable General Administration</t>
  </si>
  <si>
    <t>Time Study Codes</t>
  </si>
  <si>
    <t>Provider Contact:</t>
  </si>
  <si>
    <t>Preparer's Phone:</t>
  </si>
  <si>
    <t>Preparer's E-mail Address:</t>
  </si>
  <si>
    <t>Provider Address 1</t>
  </si>
  <si>
    <t>Provider Address 2</t>
  </si>
  <si>
    <t>Business Manager/Treasurer:</t>
  </si>
  <si>
    <t>TCM</t>
  </si>
  <si>
    <t>Pool 1 - Time Study Results &amp; Reallocation of General Administrative Time</t>
  </si>
  <si>
    <t xml:space="preserve">Code 1 - IEP Direct Medical Services </t>
  </si>
  <si>
    <t>Code 2 -Non-IEP Direct Medical Services</t>
  </si>
  <si>
    <t>Code 3 -Targeted Case Management (IEP)</t>
  </si>
  <si>
    <t>Code 4 - Targeted Case Management (non-IEP)</t>
  </si>
  <si>
    <t>Code 5 - Other Educational and Social Services (Non-Medical Services)</t>
  </si>
  <si>
    <t xml:space="preserve">Code 6 - Medicaid Program Outreach </t>
  </si>
  <si>
    <t>Code 7 - Outreach Non-Medicaid Program</t>
  </si>
  <si>
    <t>Code 8 - Facilitating Medicaid Program Eligibility Determinations</t>
  </si>
  <si>
    <t>Code 9 - Facilitating Non-Medicaid Program Eligibility Determinations</t>
  </si>
  <si>
    <t>Code 12 - IEP Transportation Coordination and Translation for Medical Services</t>
  </si>
  <si>
    <t>Code 13 -Non-IEP Transportation Coordination and Translation For Non-Medical Services</t>
  </si>
  <si>
    <t>TCM%</t>
  </si>
  <si>
    <t>Administrative TS</t>
  </si>
  <si>
    <t>Direct Medical</t>
  </si>
  <si>
    <t>Administrative Claiming</t>
  </si>
  <si>
    <t>Indirect Cost Rate applied to Admin Claiming</t>
  </si>
  <si>
    <t>Total Salary/Benefits/Other</t>
  </si>
  <si>
    <t>IEP % Reg</t>
  </si>
  <si>
    <t>Admin TS</t>
  </si>
  <si>
    <t>Pool 2 - Time Study Results &amp; Reallocation of General Administrative Time</t>
  </si>
  <si>
    <t>Exhibit 5B</t>
  </si>
  <si>
    <t>Pool 3- Time Study Results &amp; Reallocation of General Administrative Time</t>
  </si>
  <si>
    <t>Grantor Agency</t>
  </si>
  <si>
    <t>I.     Exclusive TCM Personnel</t>
  </si>
  <si>
    <t>Transportation</t>
  </si>
  <si>
    <t>Indirect Cost Rate applied to TCM      (IEP)</t>
  </si>
  <si>
    <t>Salary plus indirect cost</t>
  </si>
  <si>
    <t xml:space="preserve">Indirect Cost Rate </t>
  </si>
  <si>
    <t>Regular</t>
  </si>
  <si>
    <t>Salary Plus Indirect</t>
  </si>
  <si>
    <t>TCM  Time Study</t>
  </si>
  <si>
    <t>`</t>
  </si>
  <si>
    <t>Provider Name and Address:</t>
  </si>
  <si>
    <t>National Provider Identifier (NPI)</t>
  </si>
  <si>
    <t>Cost Report                      Date                       Month/Day/Year             (mm/dd/yyyy)</t>
  </si>
  <si>
    <t>Provider City, State, Zip</t>
  </si>
  <si>
    <t>Contact Phone:</t>
  </si>
  <si>
    <t>Contact E-mail Address:</t>
  </si>
  <si>
    <t xml:space="preserve">                    TO</t>
  </si>
  <si>
    <t>All Discipline Direct Medical Service Personnel</t>
  </si>
  <si>
    <t>Code 10 - Referral, Coordination and Monitoring of Medical Services</t>
  </si>
  <si>
    <t>Code 14 -Program Planning, Development and Interagency Coordination for Medical Services</t>
  </si>
  <si>
    <t>Code 15 - Program Planning, Development and Interagency Coordination for Non-Medical Services</t>
  </si>
  <si>
    <t>Code 11 - Referral, Coordination and Monitoring of Non-Medical Services</t>
  </si>
  <si>
    <t>TCM And Administrative Personnel Only</t>
  </si>
  <si>
    <t>Other</t>
  </si>
  <si>
    <t>Administrative Personnel Only</t>
  </si>
  <si>
    <t>I.    Personnel</t>
  </si>
  <si>
    <t>Total Salary (including benefits)</t>
  </si>
  <si>
    <t>II.   Purchased Services</t>
  </si>
  <si>
    <t>Total Medical Equipment and Supplies</t>
  </si>
  <si>
    <t>Exhibit 5A</t>
  </si>
  <si>
    <t>Exhibit 5C</t>
  </si>
  <si>
    <t>Medicaid administrative activities</t>
  </si>
  <si>
    <t>a.  Total Computable Expenditure by Type:</t>
  </si>
  <si>
    <t>b.  Claimed Expenditures:</t>
  </si>
  <si>
    <t xml:space="preserve">           4.  Federal  funds are being claimed on  this report in accordance with the Cost Report instructions provided</t>
  </si>
  <si>
    <t>Total Cost</t>
  </si>
  <si>
    <t xml:space="preserve">           Federal law to be used to match other Federal funds, and that the claimed expenditures were not</t>
  </si>
  <si>
    <t>Total Fringe Benefits</t>
  </si>
  <si>
    <t xml:space="preserve">Total Salary and Fringe </t>
  </si>
  <si>
    <t>III.    Allowable Medical Equipment and Supplies</t>
  </si>
  <si>
    <t>Direct Medical supplies</t>
  </si>
  <si>
    <t>Depreciation</t>
  </si>
  <si>
    <t>I.    Job Category</t>
  </si>
  <si>
    <t>Purchased Direct Medical services</t>
  </si>
  <si>
    <t>Billing cost for direct medical services</t>
  </si>
  <si>
    <t>Employee Information</t>
  </si>
  <si>
    <t>Funding and Percentages (Adjustments)</t>
  </si>
  <si>
    <t>Service Category</t>
  </si>
  <si>
    <t>Participants (Last Name, First Name, MI)</t>
  </si>
  <si>
    <t>Staff ID</t>
  </si>
  <si>
    <t>Is position funded in part or totally by other federal grant ? "Y" or "N"</t>
  </si>
  <si>
    <t>%age funded with federal grant.</t>
  </si>
  <si>
    <t>Eligible Salary and Fringe</t>
  </si>
  <si>
    <t>State Match  required for federal funds</t>
  </si>
  <si>
    <t>Psychiatry</t>
  </si>
  <si>
    <t>Speech Therapy</t>
  </si>
  <si>
    <t>Psychology</t>
  </si>
  <si>
    <t>Occupational Therapy</t>
  </si>
  <si>
    <t>Physical Therapy</t>
  </si>
  <si>
    <t>Nursing</t>
  </si>
  <si>
    <t>Counseling</t>
  </si>
  <si>
    <t>Social Work</t>
  </si>
  <si>
    <t>Total Admin</t>
  </si>
  <si>
    <t>Total TCM</t>
  </si>
  <si>
    <t>Y</t>
  </si>
  <si>
    <t>C</t>
  </si>
  <si>
    <t>All services must use the legend designation below:</t>
  </si>
  <si>
    <t>Audiologist</t>
  </si>
  <si>
    <t>Purchased Services</t>
  </si>
  <si>
    <t>Category</t>
  </si>
  <si>
    <t>Total Difference Check</t>
  </si>
  <si>
    <t>Cost Pool 1</t>
  </si>
  <si>
    <t>Cost Pool 2</t>
  </si>
  <si>
    <t>Cost Pool 3</t>
  </si>
  <si>
    <t>Total: ALL</t>
  </si>
  <si>
    <t>Sub-Total: Cost Pool 1</t>
  </si>
  <si>
    <t>Sub-Total: Cost Pool 2</t>
  </si>
  <si>
    <t>Sub-Total: Cost Pool 3</t>
  </si>
  <si>
    <r>
      <t>Legend</t>
    </r>
    <r>
      <rPr>
        <b/>
        <sz val="9"/>
        <color indexed="10"/>
        <rFont val="Arial"/>
        <family val="2"/>
      </rPr>
      <t xml:space="preserve"> </t>
    </r>
  </si>
  <si>
    <t>Audit Fee</t>
  </si>
  <si>
    <t xml:space="preserve">Total </t>
  </si>
  <si>
    <t>Exhibit 6</t>
  </si>
  <si>
    <t>Certification Statement</t>
  </si>
  <si>
    <t>Total cost plus indirect cost</t>
  </si>
  <si>
    <t xml:space="preserve"> Admin</t>
  </si>
  <si>
    <t>Reconciliation</t>
  </si>
  <si>
    <t xml:space="preserve"> Pool 1</t>
  </si>
  <si>
    <t xml:space="preserve"> Pool 2</t>
  </si>
  <si>
    <t xml:space="preserve"> Pool 3</t>
  </si>
  <si>
    <t>Pool 2</t>
  </si>
  <si>
    <t>Summary of Cost - Direct Medical Services</t>
  </si>
  <si>
    <t>Summary of Cost - TCM Activities</t>
  </si>
  <si>
    <t>Summary of Cost- Administrative Activities</t>
  </si>
  <si>
    <t>Purchased TCM Services</t>
  </si>
  <si>
    <t xml:space="preserve">           3. All cost included herein comply with certified Public Expenditure (CPE) requirements and all local, state and federal requirements</t>
  </si>
  <si>
    <t xml:space="preserve">            (including that the funds were not Federal funds in origin, or are Federal funds authorized by</t>
  </si>
  <si>
    <r>
      <t xml:space="preserve">Direct Medical equipment </t>
    </r>
    <r>
      <rPr>
        <sz val="10"/>
        <rFont val="Arial"/>
        <family val="2"/>
      </rPr>
      <t>(Less than Capitalization threshold)</t>
    </r>
  </si>
  <si>
    <t>Time Period of Time Study Begin</t>
  </si>
  <si>
    <t>Time Period of Time Study End</t>
  </si>
  <si>
    <t>Total Number of Students: Medicaid Eligible</t>
  </si>
  <si>
    <t>enter '0' if no indirect cost rate is known</t>
  </si>
  <si>
    <t xml:space="preserve"> Regular: Medical,TCM and Transportation</t>
  </si>
  <si>
    <t>Interim Paid</t>
  </si>
  <si>
    <t>Blue Text = MER %</t>
  </si>
  <si>
    <t>Purple Text = RMTS %</t>
  </si>
  <si>
    <t>Provider (District) Name</t>
  </si>
  <si>
    <t>Address line 1</t>
  </si>
  <si>
    <t>Address line 2</t>
  </si>
  <si>
    <t>City, OH, zip code</t>
  </si>
  <si>
    <t>From: (DD/MM/YYYY)</t>
  </si>
  <si>
    <t>To: (DD/MM/YYYY)</t>
  </si>
  <si>
    <t xml:space="preserve">           5.  I am the officer authorized by the referenced provider to submit this form and I have made a good faith</t>
  </si>
  <si>
    <t>FROM</t>
  </si>
  <si>
    <t>Reporting Period</t>
  </si>
  <si>
    <t>National Provider Identifier (NPI):</t>
  </si>
  <si>
    <t xml:space="preserve">          services, and the attached Worksheets for the period from                                    </t>
  </si>
  <si>
    <t xml:space="preserve">  Administrative Claiming</t>
  </si>
  <si>
    <t>Net MSP Reimbursement for Reporting Period</t>
  </si>
  <si>
    <t xml:space="preserve">    DATE (DD/MM/YYYY)</t>
  </si>
  <si>
    <t xml:space="preserve">     PHONE NUMBER (XXX)XXX-XXXX</t>
  </si>
  <si>
    <t xml:space="preserve">Medicaid Admin Costs </t>
  </si>
  <si>
    <t>Purpose: to reconcile interim claims received against the actual allowable costs identified for the reporting period</t>
  </si>
  <si>
    <t>Proportionate Interim Claims Paid</t>
  </si>
  <si>
    <t xml:space="preserve">Applicable FMAP </t>
  </si>
  <si>
    <t>Calculated Amount</t>
  </si>
  <si>
    <t>Interim Claims Paid (not applicable)</t>
  </si>
  <si>
    <t>AUP Unit Cost Adjustment (if applicable)</t>
  </si>
  <si>
    <t>Amount After Adjustment</t>
  </si>
  <si>
    <t>Total Reconciliation</t>
  </si>
  <si>
    <t>Complete Yellow Shaded Areas Only</t>
  </si>
  <si>
    <t>No Yellow Shaded Areas to Complete</t>
  </si>
  <si>
    <t>No  Yellow Shaded Areas to Complete</t>
  </si>
  <si>
    <t>SETTLEMENT  AND  CALCULATION OF FMAP/FFP PERCENTAGES</t>
  </si>
  <si>
    <t>Regular Medicaid - FFP %</t>
  </si>
  <si>
    <t xml:space="preserve">Applicable FFP </t>
  </si>
  <si>
    <t>Applicable Administrative %</t>
  </si>
  <si>
    <t>Applicable Admin</t>
  </si>
  <si>
    <t xml:space="preserve"> Administrative </t>
  </si>
  <si>
    <t>RMTS % Administrative Activities</t>
  </si>
  <si>
    <t>Regular Medicaid MER %</t>
  </si>
  <si>
    <t>Direct Medicaid RMTS %</t>
  </si>
  <si>
    <t>Total Cost Pool 1</t>
  </si>
  <si>
    <t>Total Purchased Services and Admin</t>
  </si>
  <si>
    <t>Regular Medicaid</t>
  </si>
  <si>
    <t>Total Number of IEP "Regular" Medicaid Eligible Students</t>
  </si>
  <si>
    <t>Total Number of IEP Students</t>
  </si>
  <si>
    <t>Medicaid Eligibility Rate - All Students</t>
  </si>
  <si>
    <t>Total All Students</t>
  </si>
  <si>
    <t>Medicaid Eligibility Data - IEP Students</t>
  </si>
  <si>
    <t>Computed Medicaid Eligibility Rate - All Students</t>
  </si>
  <si>
    <t>Medicaid Eligibility Rate - IEP Related Service Students</t>
  </si>
  <si>
    <t>Computed Medicaid Eligibility Rate - All IEP Related Service Students</t>
  </si>
  <si>
    <t>Computed Medicaid Eligibility Rate - Regular Medicaid - IEP Related Services</t>
  </si>
  <si>
    <t>This Data comes from the ODM MITS.</t>
  </si>
  <si>
    <t>This Data Comes from the District IEP Student Count Data.</t>
  </si>
  <si>
    <t>This data comes from the ODM MER Data Results.</t>
  </si>
  <si>
    <t>Medicaid Eligibility Rate (MER) Calculation</t>
  </si>
  <si>
    <t>MSP Reimbursement Summary</t>
  </si>
  <si>
    <t>Total Interim Claims Paid</t>
  </si>
  <si>
    <t>Contracted Providers (Company Name by service area)</t>
  </si>
  <si>
    <t>AUP Audit Adjustments</t>
  </si>
  <si>
    <t>Reported</t>
  </si>
  <si>
    <t>Audit Adj.</t>
  </si>
  <si>
    <t>Revised</t>
  </si>
  <si>
    <t>Sum</t>
  </si>
  <si>
    <t>Exhibit 5D</t>
  </si>
  <si>
    <t>Summary of Cost- Transportation Services</t>
  </si>
  <si>
    <t xml:space="preserve">Transportation </t>
  </si>
  <si>
    <t>Days Special Education Student Count</t>
  </si>
  <si>
    <t>Total Reimbursable Costs (Total Medicaid Allowable Costs x FFP Rates)</t>
  </si>
  <si>
    <t>Date</t>
  </si>
  <si>
    <t>NPI Number</t>
  </si>
  <si>
    <t>Dates of Service</t>
  </si>
  <si>
    <t>Title XIX</t>
  </si>
  <si>
    <t xml:space="preserve">2. TOTAL INTERIM CLAIMS RECEIVED </t>
  </si>
  <si>
    <t>3. THIRD PARTY LIABILITY</t>
  </si>
  <si>
    <t>4.ADJUSTMENTS</t>
  </si>
  <si>
    <t>5. AMENDED FINAL</t>
  </si>
  <si>
    <t>6. NET AMT PD (SUM 2 THROUGH 5)</t>
  </si>
  <si>
    <t xml:space="preserve">          lines 1 - 6 </t>
  </si>
  <si>
    <t>**N O T I C E **  THE ATTACHED WORKSHEETS MAY REFLECT MINOR DIFFERENCES CAUSED BY ROUNDING WHICH WILL NOT AFFECT THE SETTLEMENT RESULTS</t>
  </si>
  <si>
    <t>Settlement Approved By</t>
  </si>
  <si>
    <t>Auditor In Charge
Cost Reporting Unit</t>
  </si>
  <si>
    <t>*   Fund Code Group 4593 - Admin Only</t>
  </si>
  <si>
    <t>-</t>
  </si>
  <si>
    <t>FINAL SETTLEMENT SUMMARY for:</t>
  </si>
  <si>
    <t>State Fiscal Year Ending</t>
  </si>
  <si>
    <t>MSP TCM</t>
  </si>
  <si>
    <t xml:space="preserve"> Therapist</t>
  </si>
  <si>
    <t>MSP Direct Services</t>
  </si>
  <si>
    <t>MSP Administration</t>
  </si>
  <si>
    <t>Code</t>
  </si>
  <si>
    <t>Direct Service</t>
  </si>
  <si>
    <t>This statement is of expenditures that the undersigned certifies are all allocable and allowable to the Ohio Medicaid program under Title XIX of the Social Security Act (the Act), in accordance with all procedures, instructions and guidance issued by the single state agency in effect during the Year ended</t>
  </si>
  <si>
    <t>Type of Report</t>
  </si>
  <si>
    <t>Total Number of IEP Students with a MSP Billable Service</t>
  </si>
  <si>
    <t>ENTER DATA IN ALL YELLOW, GREEN, AND SALMON COLORED AREAS</t>
  </si>
  <si>
    <t>FOR ODM USE ONLY</t>
  </si>
  <si>
    <t>Eligible Contract Costs</t>
  </si>
  <si>
    <t xml:space="preserve">Total Number of IEP Medicaid Eligible Students </t>
  </si>
  <si>
    <r>
      <t>Legend</t>
    </r>
    <r>
      <rPr>
        <b/>
        <sz val="10"/>
        <color indexed="10"/>
        <rFont val="Arial"/>
        <family val="2"/>
      </rPr>
      <t xml:space="preserve"> </t>
    </r>
  </si>
  <si>
    <t>Total Number of IEP "SCHIP" Medicaid Eligible Students</t>
  </si>
  <si>
    <t>Computed Medicaid Eligibility Rate - SCHIP - IEP Related Services</t>
  </si>
  <si>
    <t>SCHIP Medicaid MER %</t>
  </si>
  <si>
    <t>IEP % SCHIP</t>
  </si>
  <si>
    <t>SCHIP</t>
  </si>
  <si>
    <t>SCHIP: Medical,TCM and Transportation</t>
  </si>
  <si>
    <t>ODM Use only</t>
  </si>
  <si>
    <t>Total Special Education Instructional Days</t>
  </si>
  <si>
    <t>Total Interim Medicaid Claims Received (inc Trans)</t>
  </si>
  <si>
    <t>Total Number of IEP "ACA Expansion" Medicaid Eligible Students</t>
  </si>
  <si>
    <t>Computed Medicaid Eligibility Rate - "ACA Expansion"- IEP Related Services</t>
  </si>
  <si>
    <t>ACA Expansion Medicaid MER %</t>
  </si>
  <si>
    <t>ACA Expansion %</t>
  </si>
  <si>
    <t>IEP % ACA Expansion</t>
  </si>
  <si>
    <t>ACA Expansion</t>
  </si>
  <si>
    <t>ACA Expansion: Medical,TCM and Transportation</t>
  </si>
  <si>
    <t>SCHIP Medicaid - FMAP %</t>
  </si>
  <si>
    <t>ACA (Group 8) Medicaid - FMAP %</t>
  </si>
  <si>
    <t>Total Number of Special Education Students (Should match T-1)</t>
  </si>
  <si>
    <t>Type</t>
  </si>
  <si>
    <t>Description</t>
  </si>
  <si>
    <t>Amount</t>
  </si>
  <si>
    <t>Supervisor</t>
  </si>
  <si>
    <t>Secretary Clerk</t>
  </si>
  <si>
    <t>Regular Driver Salaries</t>
  </si>
  <si>
    <t>Substitute Driver Salaries</t>
  </si>
  <si>
    <t>Bus Attendant Salaries</t>
  </si>
  <si>
    <t>Mechanic</t>
  </si>
  <si>
    <t>Mechanic Helper</t>
  </si>
  <si>
    <t>Retirement</t>
  </si>
  <si>
    <t>Worker's Compensation</t>
  </si>
  <si>
    <t>Employee Insurance</t>
  </si>
  <si>
    <t>Physical Exams and Drug Test (Drivers)</t>
  </si>
  <si>
    <t>Certification and Licensing Cost</t>
  </si>
  <si>
    <t>Training (All)</t>
  </si>
  <si>
    <t>Maintenance and Repairs</t>
  </si>
  <si>
    <t>Tires and Tubes</t>
  </si>
  <si>
    <t>Fuel</t>
  </si>
  <si>
    <t>Bus Insurance</t>
  </si>
  <si>
    <t>Maintenance Supplies</t>
  </si>
  <si>
    <t>Facility Rent Cost</t>
  </si>
  <si>
    <t>Utilities</t>
  </si>
  <si>
    <t>Bus Lease Cost</t>
  </si>
  <si>
    <t>I</t>
  </si>
  <si>
    <t>Board Owned and Operated School Buses</t>
  </si>
  <si>
    <t>II</t>
  </si>
  <si>
    <t>Contractor Owned School Buses</t>
  </si>
  <si>
    <t>IA</t>
  </si>
  <si>
    <t>Contracted With Other District</t>
  </si>
  <si>
    <t>III</t>
  </si>
  <si>
    <t>V</t>
  </si>
  <si>
    <t>VI</t>
  </si>
  <si>
    <t>Privately Owned Vehicles Other than School Bus</t>
  </si>
  <si>
    <t>Total Transportation Expenses (Types I through VI)</t>
  </si>
  <si>
    <t>Per Year</t>
  </si>
  <si>
    <t>Per Trip</t>
  </si>
  <si>
    <t>Lesser of Above Two Rates</t>
  </si>
  <si>
    <t>Transportation Expense (T-2) - Miscellaneous Data</t>
  </si>
  <si>
    <t>T-2 Service Type I, Itemized Expense</t>
  </si>
  <si>
    <t>Transportation Expense (T-2) - Summary</t>
  </si>
  <si>
    <t>Board Owned Vehicle Other than School Bus</t>
  </si>
  <si>
    <t>Adj.</t>
  </si>
  <si>
    <t>Per T-2</t>
  </si>
  <si>
    <t>Amended Total</t>
  </si>
  <si>
    <t>Per Day</t>
  </si>
  <si>
    <t>Adjustment to Payroll</t>
  </si>
  <si>
    <t>Net Payroll Costs</t>
  </si>
  <si>
    <t>Adjustment to Purchased Services</t>
  </si>
  <si>
    <t>Net Purchased Services</t>
  </si>
  <si>
    <t>Purchased Services Costs</t>
  </si>
  <si>
    <t>*Rounded down to agree with ODE's T-2 Report Data</t>
  </si>
  <si>
    <t>Cost Report Calculated Special Education Transportation Rate*</t>
  </si>
  <si>
    <t>Public Transit or Taxi</t>
  </si>
  <si>
    <t>T1 Special Education Student Count</t>
  </si>
  <si>
    <t>Number of Paid Claim Trips</t>
  </si>
  <si>
    <t>Purchased Administration Cost</t>
  </si>
  <si>
    <t>Paid Transportation Claims</t>
  </si>
  <si>
    <t>Allowable Transportation Cost</t>
  </si>
  <si>
    <t>SIGNATURE (Officer of the Provider)</t>
  </si>
  <si>
    <t>TITLE</t>
  </si>
  <si>
    <r>
      <t>Total Final Settlement Due to Provider/</t>
    </r>
    <r>
      <rPr>
        <b/>
        <sz val="12"/>
        <color rgb="FFFF0000"/>
        <rFont val="Arial"/>
        <family val="2"/>
      </rPr>
      <t>(Due to ODM)</t>
    </r>
  </si>
  <si>
    <t>SPECIAL EDUCATION DATA</t>
  </si>
  <si>
    <t>Total Number of Days School is in Session for Special Ed. Program</t>
  </si>
  <si>
    <t>Lesser of Above Rates</t>
  </si>
  <si>
    <t>ODE Special Education Transportation Rate Per Student Per Year (From T-2 Report Data)</t>
  </si>
  <si>
    <r>
      <t xml:space="preserve">Service Category </t>
    </r>
    <r>
      <rPr>
        <b/>
        <sz val="9"/>
        <color indexed="10"/>
        <rFont val="Arial"/>
        <family val="2"/>
      </rPr>
      <t>(1)</t>
    </r>
  </si>
  <si>
    <r>
      <t xml:space="preserve">Service Category </t>
    </r>
    <r>
      <rPr>
        <b/>
        <sz val="10"/>
        <color indexed="10"/>
        <rFont val="Arial"/>
        <family val="2"/>
      </rPr>
      <t>(1)</t>
    </r>
  </si>
  <si>
    <t>Information Retrieval Number (IRN):</t>
  </si>
  <si>
    <t>Provider Unrestricted Indirect Cost Rate from Cognizant Agency *</t>
  </si>
  <si>
    <t>* The Unrestricted Indirect Cost Rate must cover the same period of time as the cost report period.</t>
  </si>
  <si>
    <t>Initial Due Date</t>
  </si>
  <si>
    <t>** Fund Code Group 4591 - Regular &amp; SCHIP</t>
  </si>
  <si>
    <t>1. Estimated Net MSP Reimbursement from ODM</t>
  </si>
  <si>
    <t>7. TOTAL  DUE ODM/(Schools)</t>
  </si>
  <si>
    <r>
      <t xml:space="preserve">     7(b). NET SUBSIDY DUE ODM/(SCHOOLS)</t>
    </r>
    <r>
      <rPr>
        <b/>
        <sz val="12"/>
        <rFont val="Arial"/>
        <family val="2"/>
      </rPr>
      <t>**</t>
    </r>
  </si>
  <si>
    <r>
      <t xml:space="preserve">     7(a). TOTAL ADMIN DUE ODM/(SCHOOLS)</t>
    </r>
    <r>
      <rPr>
        <b/>
        <sz val="12"/>
        <color indexed="8"/>
        <rFont val="Arial"/>
        <family val="2"/>
      </rPr>
      <t>*</t>
    </r>
  </si>
  <si>
    <t>($)=Monies owed/paid to Schools by ODM</t>
  </si>
  <si>
    <t xml:space="preserve"> $ = Monies owed/paid to ODM by Schools</t>
  </si>
  <si>
    <t>IRN   (Information Retrieval Number):</t>
  </si>
  <si>
    <r>
      <t xml:space="preserve">           by </t>
    </r>
    <r>
      <rPr>
        <b/>
        <sz val="8"/>
        <color indexed="8"/>
        <rFont val="Calibri"/>
        <family val="2"/>
      </rPr>
      <t>ODE</t>
    </r>
    <r>
      <rPr>
        <sz val="8"/>
        <color indexed="8"/>
        <rFont val="Calibri"/>
        <family val="2"/>
      </rPr>
      <t xml:space="preserve"> effective for the above reporting period. </t>
    </r>
  </si>
  <si>
    <t>Provider Name</t>
  </si>
  <si>
    <t>Information Retrieval Number (IRN)</t>
  </si>
  <si>
    <t>Special Education Transportation Rate Per Student Per:</t>
  </si>
  <si>
    <t>ODE Provided Special Education Transportation Rate</t>
  </si>
  <si>
    <t>MEDICAID SCHOOL PROGRAM COST REPORT</t>
  </si>
  <si>
    <t>Q1</t>
  </si>
  <si>
    <t>Q2</t>
  </si>
  <si>
    <t>Q3</t>
  </si>
  <si>
    <t>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</si>
</sst>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
    <numFmt numFmtId="166" formatCode="0.0%"/>
    <numFmt numFmtId="167" formatCode="0.000%"/>
    <numFmt numFmtId="168" formatCode="0.0000"/>
    <numFmt numFmtId="169" formatCode="&quot;$&quot;#,##0"/>
    <numFmt numFmtId="170" formatCode="[$-409]mmmm\ d\,\ yyyy;@"/>
    <numFmt numFmtId="171" formatCode="0.0000%"/>
    <numFmt numFmtId="172" formatCode="[&lt;=9999999]###\-####;\(###\)\ ###\-####"/>
    <numFmt numFmtId="173" formatCode="dd\-mmm\-yy_)"/>
    <numFmt numFmtId="174" formatCode="hh:mm\ AM/PM_)"/>
    <numFmt numFmtId="175" formatCode="_(&quot;$&quot;* #,##0_);_(&quot;$&quot;* \(#,##0\);_(&quot;$&quot;* &quot;-&quot;??_);_(@_)"/>
    <numFmt numFmtId="176" formatCode="0_);\(0\)"/>
    <numFmt numFmtId="177" formatCode="m/d/yyyy;@"/>
    <numFmt numFmtId="178" formatCode="0.00_);\(0.00\)"/>
    <numFmt numFmtId="179" formatCode="000000"/>
    <numFmt numFmtId="180" formatCode="0000000"/>
    <numFmt numFmtId="181" formatCode="#,##0.0000000000_);[Red]\(#,##0.0000000000\)"/>
    <numFmt numFmtId="182" formatCode="_(* #,##0_);_(* \(#,##0\);_(* &quot;-&quot;??_);_(@_)"/>
  </numFmts>
  <fonts count="119" x14ac:knownFonts="1">
    <font>
      <sz val="10"/>
      <name val="Arial"/>
    </font>
    <font>
      <sz val="11"/>
      <color theme="1"/>
      <name val="Calibri"/>
      <family val="2"/>
      <scheme val="minor"/>
    </font>
    <font>
      <sz val="10"/>
      <name val="Arial"/>
      <family val="2"/>
    </font>
    <font>
      <sz val="10"/>
      <name val="Arial"/>
      <family val="2"/>
    </font>
    <font>
      <sz val="8"/>
      <name val="Arial"/>
      <family val="2"/>
    </font>
    <font>
      <b/>
      <sz val="10"/>
      <name val="Arial"/>
      <family val="2"/>
    </font>
    <font>
      <b/>
      <u/>
      <sz val="10"/>
      <name val="Arial"/>
      <family val="2"/>
    </font>
    <font>
      <b/>
      <sz val="9"/>
      <name val="Arial"/>
      <family val="2"/>
    </font>
    <font>
      <sz val="9"/>
      <name val="Arial"/>
      <family val="2"/>
    </font>
    <font>
      <u/>
      <sz val="10"/>
      <color indexed="12"/>
      <name val="Arial"/>
      <family val="2"/>
    </font>
    <font>
      <sz val="10"/>
      <color indexed="10"/>
      <name val="Arial"/>
      <family val="2"/>
    </font>
    <font>
      <sz val="10"/>
      <color indexed="10"/>
      <name val="Arial"/>
      <family val="2"/>
    </font>
    <font>
      <sz val="10"/>
      <color indexed="12"/>
      <name val="Arial"/>
      <family val="2"/>
    </font>
    <font>
      <u/>
      <sz val="8"/>
      <name val="Arial"/>
      <family val="2"/>
    </font>
    <font>
      <b/>
      <sz val="12"/>
      <name val="Arial"/>
      <family val="2"/>
    </font>
    <font>
      <sz val="10"/>
      <name val="Arial"/>
      <family val="2"/>
    </font>
    <font>
      <b/>
      <sz val="12"/>
      <name val="Times New Roman"/>
      <family val="1"/>
    </font>
    <font>
      <b/>
      <sz val="14"/>
      <name val="Times New Roman"/>
      <family val="1"/>
    </font>
    <font>
      <b/>
      <sz val="10"/>
      <name val="Arial"/>
      <family val="2"/>
    </font>
    <font>
      <b/>
      <sz val="14"/>
      <name val="Arial"/>
      <family val="2"/>
    </font>
    <font>
      <b/>
      <sz val="12"/>
      <name val="Arial"/>
      <family val="2"/>
    </font>
    <font>
      <b/>
      <sz val="14"/>
      <name val="Arial"/>
      <family val="2"/>
    </font>
    <font>
      <b/>
      <sz val="10"/>
      <color indexed="10"/>
      <name val="Arial"/>
      <family val="2"/>
    </font>
    <font>
      <sz val="12"/>
      <name val="Arial"/>
      <family val="2"/>
    </font>
    <font>
      <sz val="12"/>
      <name val="Arial"/>
      <family val="2"/>
    </font>
    <font>
      <sz val="7"/>
      <color indexed="8"/>
      <name val="Helvetica"/>
      <family val="2"/>
    </font>
    <font>
      <sz val="7"/>
      <color indexed="8"/>
      <name val="Helv"/>
    </font>
    <font>
      <b/>
      <u/>
      <sz val="12"/>
      <name val="Arial"/>
      <family val="2"/>
    </font>
    <font>
      <sz val="14"/>
      <name val="Arial"/>
      <family val="2"/>
    </font>
    <font>
      <b/>
      <sz val="11"/>
      <name val="Arial"/>
      <family val="2"/>
    </font>
    <font>
      <sz val="11"/>
      <name val="Arial"/>
      <family val="2"/>
    </font>
    <font>
      <sz val="11"/>
      <name val="Arial"/>
      <family val="2"/>
    </font>
    <font>
      <b/>
      <i/>
      <sz val="11"/>
      <name val="Arial"/>
      <family val="2"/>
    </font>
    <font>
      <sz val="11"/>
      <color indexed="8"/>
      <name val="Arial"/>
      <family val="2"/>
    </font>
    <font>
      <b/>
      <sz val="14"/>
      <color indexed="10"/>
      <name val="Arial"/>
      <family val="2"/>
    </font>
    <font>
      <sz val="14"/>
      <color indexed="10"/>
      <name val="Arial"/>
      <family val="2"/>
    </font>
    <font>
      <sz val="12"/>
      <color indexed="10"/>
      <name val="Arial"/>
      <family val="2"/>
    </font>
    <font>
      <b/>
      <sz val="11"/>
      <name val="Arial"/>
      <family val="2"/>
    </font>
    <font>
      <sz val="10"/>
      <name val="Arial"/>
      <family val="2"/>
    </font>
    <font>
      <u/>
      <sz val="11"/>
      <name val="Arial"/>
      <family val="2"/>
    </font>
    <font>
      <i/>
      <sz val="9"/>
      <name val="Arial"/>
      <family val="2"/>
    </font>
    <font>
      <i/>
      <sz val="10"/>
      <name val="Arial"/>
      <family val="2"/>
    </font>
    <font>
      <vertAlign val="superscript"/>
      <sz val="16"/>
      <name val="Arial"/>
      <family val="2"/>
    </font>
    <font>
      <sz val="12"/>
      <color indexed="10"/>
      <name val="Arial"/>
      <family val="2"/>
    </font>
    <font>
      <b/>
      <sz val="10"/>
      <color indexed="10"/>
      <name val="Arial"/>
      <family val="2"/>
    </font>
    <font>
      <sz val="12"/>
      <name val="Times New Roman"/>
      <family val="1"/>
    </font>
    <font>
      <b/>
      <sz val="9"/>
      <color indexed="10"/>
      <name val="Arial"/>
      <family val="2"/>
    </font>
    <font>
      <sz val="12"/>
      <color indexed="8"/>
      <name val="Arial"/>
      <family val="2"/>
    </font>
    <font>
      <b/>
      <sz val="10"/>
      <color indexed="8"/>
      <name val="Helvetica"/>
    </font>
    <font>
      <sz val="10"/>
      <color indexed="8"/>
      <name val="Helvetica"/>
    </font>
    <font>
      <sz val="11"/>
      <color indexed="12"/>
      <name val="Arial"/>
      <family val="2"/>
    </font>
    <font>
      <sz val="10"/>
      <color indexed="12"/>
      <name val="Arial"/>
      <family val="2"/>
    </font>
    <font>
      <sz val="10"/>
      <color indexed="36"/>
      <name val="Arial"/>
      <family val="2"/>
    </font>
    <font>
      <sz val="11"/>
      <color indexed="36"/>
      <name val="Arial"/>
      <family val="2"/>
    </font>
    <font>
      <b/>
      <sz val="10"/>
      <name val="Times New Roman"/>
      <family val="1"/>
    </font>
    <font>
      <b/>
      <sz val="8"/>
      <color indexed="8"/>
      <name val="Calibri"/>
      <family val="2"/>
    </font>
    <font>
      <sz val="8"/>
      <color indexed="8"/>
      <name val="Calibri"/>
      <family val="2"/>
    </font>
    <font>
      <sz val="10"/>
      <color indexed="8"/>
      <name val="Helvetica"/>
      <family val="2"/>
    </font>
    <font>
      <b/>
      <sz val="18"/>
      <name val="Arial"/>
      <family val="2"/>
    </font>
    <font>
      <b/>
      <sz val="12"/>
      <color indexed="8"/>
      <name val="Helvetica"/>
    </font>
    <font>
      <sz val="14"/>
      <color indexed="8"/>
      <name val="Arial"/>
      <family val="2"/>
    </font>
    <font>
      <sz val="7"/>
      <color indexed="8"/>
      <name val="Calibri"/>
      <family val="2"/>
    </font>
    <font>
      <b/>
      <sz val="7"/>
      <color indexed="8"/>
      <name val="Calibri"/>
      <family val="2"/>
    </font>
    <font>
      <sz val="9"/>
      <name val="Calibri"/>
      <family val="2"/>
    </font>
    <font>
      <sz val="9"/>
      <color indexed="8"/>
      <name val="Calibri"/>
      <family val="2"/>
    </font>
    <font>
      <sz val="8"/>
      <color indexed="8"/>
      <name val="Calibri"/>
      <family val="2"/>
    </font>
    <font>
      <sz val="8"/>
      <name val="Calibri"/>
      <family val="2"/>
    </font>
    <font>
      <sz val="14"/>
      <color indexed="8"/>
      <name val="Calibri"/>
      <family val="2"/>
    </font>
    <font>
      <sz val="14"/>
      <name val="Calibri"/>
      <family val="2"/>
    </font>
    <font>
      <b/>
      <sz val="8"/>
      <color indexed="8"/>
      <name val="Calibri"/>
      <family val="2"/>
    </font>
    <font>
      <b/>
      <sz val="9"/>
      <color indexed="8"/>
      <name val="Calibri"/>
      <family val="2"/>
    </font>
    <font>
      <b/>
      <sz val="7"/>
      <name val="Calibri"/>
      <family val="2"/>
    </font>
    <font>
      <b/>
      <sz val="12"/>
      <color indexed="12"/>
      <name val="Arial"/>
      <family val="2"/>
    </font>
    <font>
      <b/>
      <sz val="12"/>
      <color indexed="36"/>
      <name val="Arial"/>
      <family val="2"/>
    </font>
    <font>
      <sz val="11"/>
      <color indexed="10"/>
      <name val="Arial"/>
      <family val="2"/>
    </font>
    <font>
      <b/>
      <sz val="10"/>
      <name val="Calibri"/>
      <family val="2"/>
    </font>
    <font>
      <sz val="10"/>
      <name val="Calibri"/>
      <family val="2"/>
    </font>
    <font>
      <b/>
      <sz val="11"/>
      <color indexed="10"/>
      <name val="Arial"/>
      <family val="2"/>
    </font>
    <font>
      <b/>
      <sz val="10"/>
      <color indexed="10"/>
      <name val="Arial"/>
      <family val="2"/>
    </font>
    <font>
      <b/>
      <sz val="12"/>
      <color indexed="10"/>
      <name val="Arial"/>
      <family val="2"/>
    </font>
    <font>
      <b/>
      <sz val="10"/>
      <color indexed="10"/>
      <name val="Helvetica"/>
    </font>
    <font>
      <b/>
      <sz val="7"/>
      <color indexed="10"/>
      <name val="Helvetica"/>
    </font>
    <font>
      <b/>
      <sz val="11"/>
      <color indexed="8"/>
      <name val="Arial"/>
      <family val="2"/>
    </font>
    <font>
      <sz val="10"/>
      <color indexed="8"/>
      <name val="Arial"/>
      <family val="2"/>
    </font>
    <font>
      <b/>
      <sz val="10"/>
      <color indexed="12"/>
      <name val="Arial"/>
      <family val="2"/>
    </font>
    <font>
      <sz val="14"/>
      <color indexed="12"/>
      <name val="Arial"/>
      <family val="2"/>
    </font>
    <font>
      <sz val="14"/>
      <color indexed="20"/>
      <name val="Arial"/>
      <family val="2"/>
    </font>
    <font>
      <sz val="11"/>
      <color indexed="10"/>
      <name val="Arial"/>
      <family val="2"/>
    </font>
    <font>
      <sz val="11"/>
      <color indexed="17"/>
      <name val="Arial"/>
      <family val="2"/>
    </font>
    <font>
      <sz val="10"/>
      <name val="Arial"/>
      <family val="2"/>
    </font>
    <font>
      <sz val="11"/>
      <color theme="1"/>
      <name val="Calibri"/>
      <family val="2"/>
      <scheme val="minor"/>
    </font>
    <font>
      <b/>
      <sz val="10"/>
      <color theme="6" tint="-0.499984740745262"/>
      <name val="Arial"/>
      <family val="2"/>
    </font>
    <font>
      <b/>
      <sz val="10"/>
      <color theme="6" tint="-0.249977111117893"/>
      <name val="Arial"/>
      <family val="2"/>
    </font>
    <font>
      <sz val="11"/>
      <name val="Calibri"/>
      <family val="2"/>
    </font>
    <font>
      <b/>
      <u/>
      <sz val="11"/>
      <name val="Arial"/>
      <family val="2"/>
    </font>
    <font>
      <sz val="11"/>
      <color rgb="FFFF0000"/>
      <name val="Calibri"/>
      <family val="2"/>
    </font>
    <font>
      <sz val="8"/>
      <color rgb="FF000000"/>
      <name val="Segoe UI"/>
      <family val="2"/>
    </font>
    <font>
      <sz val="10"/>
      <color rgb="FFFF0000"/>
      <name val="Arial"/>
      <family val="2"/>
    </font>
    <font>
      <b/>
      <sz val="10"/>
      <color theme="1"/>
      <name val="Arial"/>
      <family val="2"/>
    </font>
    <font>
      <b/>
      <sz val="9"/>
      <color theme="1"/>
      <name val="Calibri"/>
      <family val="2"/>
      <scheme val="minor"/>
    </font>
    <font>
      <sz val="9"/>
      <color theme="1"/>
      <name val="Arial"/>
      <family val="2"/>
    </font>
    <font>
      <b/>
      <sz val="12"/>
      <color indexed="8"/>
      <name val="Arial"/>
      <family val="2"/>
    </font>
    <font>
      <b/>
      <sz val="8"/>
      <name val="Arial"/>
      <family val="2"/>
    </font>
    <font>
      <sz val="14"/>
      <color rgb="FFFF0000"/>
      <name val="Calibri"/>
      <family val="2"/>
      <scheme val="minor"/>
    </font>
    <font>
      <b/>
      <sz val="24"/>
      <name val="Arial"/>
      <family val="2"/>
    </font>
    <font>
      <sz val="10"/>
      <color indexed="40"/>
      <name val="Arial"/>
      <family val="2"/>
    </font>
    <font>
      <b/>
      <sz val="12"/>
      <color theme="6" tint="-0.499984740745262"/>
      <name val="Arial"/>
      <family val="2"/>
    </font>
    <font>
      <sz val="12"/>
      <color theme="1"/>
      <name val="Arial"/>
      <family val="2"/>
    </font>
    <font>
      <b/>
      <sz val="12"/>
      <color theme="6" tint="-0.249977111117893"/>
      <name val="Arial"/>
      <family val="2"/>
    </font>
    <font>
      <sz val="9"/>
      <color theme="0"/>
      <name val="Arial"/>
      <family val="2"/>
    </font>
    <font>
      <sz val="11"/>
      <color rgb="FF9C6500"/>
      <name val="Calibri"/>
      <family val="2"/>
      <scheme val="minor"/>
    </font>
    <font>
      <b/>
      <sz val="10"/>
      <color indexed="8"/>
      <name val="Arial"/>
      <family val="2"/>
    </font>
    <font>
      <strike/>
      <sz val="9"/>
      <name val="Arial"/>
      <family val="2"/>
    </font>
    <font>
      <i/>
      <sz val="12"/>
      <color indexed="17"/>
      <name val="Arial"/>
      <family val="2"/>
    </font>
    <font>
      <b/>
      <sz val="12"/>
      <color rgb="FFFF0000"/>
      <name val="Arial"/>
      <family val="2"/>
    </font>
    <font>
      <b/>
      <sz val="12"/>
      <color theme="1"/>
      <name val="Arial"/>
      <family val="2"/>
    </font>
    <font>
      <b/>
      <sz val="11"/>
      <color theme="1"/>
      <name val="Arial"/>
      <family val="2"/>
    </font>
    <font>
      <sz val="9"/>
      <color indexed="8"/>
      <name val="Arial"/>
      <family val="2"/>
    </font>
    <font>
      <b/>
      <sz val="11"/>
      <color theme="1"/>
      <name val="Calibri"/>
      <family val="2"/>
      <scheme val="minor"/>
    </font>
  </fonts>
  <fills count="2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50"/>
        <bgColor indexed="64"/>
      </patternFill>
    </fill>
    <fill>
      <patternFill patternType="solid">
        <fgColor theme="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0000"/>
        <bgColor indexed="64"/>
      </patternFill>
    </fill>
    <fill>
      <patternFill patternType="solid">
        <fgColor theme="0" tint="-0.34998626667073579"/>
        <bgColor indexed="64"/>
      </patternFill>
    </fill>
    <fill>
      <patternFill patternType="solid">
        <fgColor rgb="FFFFEB9C"/>
      </patternFill>
    </fill>
    <fill>
      <patternFill patternType="solid">
        <fgColor theme="1" tint="0.249977111117893"/>
        <bgColor indexed="64"/>
      </patternFill>
    </fill>
    <fill>
      <patternFill patternType="solid">
        <fgColor theme="0" tint="-0.14999847407452621"/>
        <bgColor indexed="64"/>
      </patternFill>
    </fill>
  </fills>
  <borders count="9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ck">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ck">
        <color indexed="64"/>
      </left>
      <right/>
      <top/>
      <bottom/>
      <diagonal/>
    </border>
    <border>
      <left style="thick">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ck">
        <color indexed="64"/>
      </left>
      <right style="medium">
        <color indexed="64"/>
      </right>
      <top/>
      <bottom/>
      <diagonal/>
    </border>
    <border>
      <left style="thin">
        <color indexed="8"/>
      </left>
      <right/>
      <top/>
      <bottom/>
      <diagonal/>
    </border>
    <border>
      <left/>
      <right style="thin">
        <color indexed="64"/>
      </right>
      <top style="medium">
        <color indexed="64"/>
      </top>
      <bottom/>
      <diagonal/>
    </border>
    <border>
      <left style="thin">
        <color indexed="8"/>
      </left>
      <right/>
      <top/>
      <bottom style="thin">
        <color indexed="8"/>
      </bottom>
      <diagonal/>
    </border>
    <border>
      <left/>
      <right/>
      <top/>
      <bottom style="thin">
        <color indexed="8"/>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top style="double">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s>
  <cellStyleXfs count="10">
    <xf numFmtId="0" fontId="0" fillId="0" borderId="0"/>
    <xf numFmtId="43" fontId="3" fillId="0" borderId="0" applyFont="0" applyFill="0" applyBorder="0" applyAlignment="0" applyProtection="0"/>
    <xf numFmtId="43" fontId="90" fillId="0" borderId="0" applyFont="0" applyFill="0" applyBorder="0" applyAlignment="0" applyProtection="0"/>
    <xf numFmtId="44" fontId="3" fillId="0" borderId="0" applyFont="0" applyFill="0" applyBorder="0" applyAlignment="0" applyProtection="0"/>
    <xf numFmtId="44" fontId="90" fillId="0" borderId="0" applyFont="0" applyFill="0" applyBorder="0" applyAlignment="0" applyProtection="0"/>
    <xf numFmtId="0" fontId="9" fillId="0" borderId="0" applyNumberFormat="0" applyFill="0" applyBorder="0" applyAlignment="0" applyProtection="0">
      <alignment vertical="top"/>
      <protection locked="0"/>
    </xf>
    <xf numFmtId="0" fontId="90" fillId="0" borderId="0"/>
    <xf numFmtId="9" fontId="3" fillId="0" borderId="0" applyFont="0" applyFill="0" applyBorder="0" applyAlignment="0" applyProtection="0"/>
    <xf numFmtId="0" fontId="110" fillId="18" borderId="0" applyNumberFormat="0" applyBorder="0" applyAlignment="0" applyProtection="0"/>
    <xf numFmtId="0" fontId="1" fillId="0" borderId="0"/>
  </cellStyleXfs>
  <cellXfs count="1268">
    <xf numFmtId="0" fontId="0" fillId="0" borderId="0" xfId="0"/>
    <xf numFmtId="0" fontId="0" fillId="0" borderId="1" xfId="0" applyBorder="1"/>
    <xf numFmtId="10" fontId="3" fillId="2" borderId="4" xfId="0" applyNumberFormat="1" applyFont="1" applyFill="1" applyBorder="1" applyAlignment="1" applyProtection="1">
      <alignment wrapText="1"/>
      <protection locked="0"/>
    </xf>
    <xf numFmtId="0" fontId="0" fillId="0" borderId="0" xfId="0" applyAlignment="1">
      <alignment wrapText="1"/>
    </xf>
    <xf numFmtId="0" fontId="19" fillId="0" borderId="0" xfId="0" applyFont="1"/>
    <xf numFmtId="0" fontId="19" fillId="0" borderId="0" xfId="0" applyFont="1" applyAlignment="1">
      <alignment horizontal="center"/>
    </xf>
    <xf numFmtId="14" fontId="20" fillId="0" borderId="0" xfId="0" applyNumberFormat="1" applyFont="1" applyAlignment="1">
      <alignment horizontal="right"/>
    </xf>
    <xf numFmtId="0" fontId="5" fillId="0" borderId="0" xfId="0" applyFont="1" applyAlignment="1">
      <alignment horizontal="center"/>
    </xf>
    <xf numFmtId="0" fontId="0" fillId="0" borderId="0" xfId="0" applyAlignment="1">
      <alignment horizontal="center"/>
    </xf>
    <xf numFmtId="0" fontId="0" fillId="0" borderId="8" xfId="0" applyBorder="1"/>
    <xf numFmtId="0" fontId="5" fillId="0" borderId="0" xfId="0" applyFont="1" applyAlignment="1">
      <alignment wrapText="1"/>
    </xf>
    <xf numFmtId="0" fontId="17" fillId="0" borderId="0" xfId="0" applyFont="1" applyAlignment="1">
      <alignment horizontal="center"/>
    </xf>
    <xf numFmtId="0" fontId="5" fillId="0" borderId="0" xfId="0" applyFont="1"/>
    <xf numFmtId="0" fontId="11" fillId="0" borderId="0" xfId="0" applyFont="1"/>
    <xf numFmtId="0" fontId="14" fillId="0" borderId="0" xfId="0" applyFont="1"/>
    <xf numFmtId="0" fontId="16" fillId="0" borderId="0" xfId="0" applyFont="1"/>
    <xf numFmtId="0" fontId="11" fillId="0" borderId="0" xfId="0" applyFont="1" applyAlignment="1">
      <alignment horizontal="center"/>
    </xf>
    <xf numFmtId="0" fontId="0" fillId="0" borderId="9" xfId="0" applyBorder="1" applyAlignment="1">
      <alignment horizontal="center"/>
    </xf>
    <xf numFmtId="9" fontId="4" fillId="0" borderId="0" xfId="7" applyFont="1" applyAlignment="1">
      <alignment horizontal="center"/>
    </xf>
    <xf numFmtId="0" fontId="0" fillId="0" borderId="12" xfId="0" applyBorder="1" applyAlignment="1">
      <alignment horizontal="center"/>
    </xf>
    <xf numFmtId="9" fontId="13" fillId="0" borderId="0" xfId="7" applyFont="1" applyAlignment="1">
      <alignment horizontal="center"/>
    </xf>
    <xf numFmtId="0" fontId="13" fillId="0" borderId="0" xfId="0" applyFont="1" applyAlignment="1">
      <alignment horizontal="center"/>
    </xf>
    <xf numFmtId="167" fontId="0" fillId="0" borderId="0" xfId="7" applyNumberFormat="1" applyFont="1"/>
    <xf numFmtId="9" fontId="0" fillId="0" borderId="0" xfId="0" applyNumberFormat="1" applyAlignment="1">
      <alignment horizontal="center"/>
    </xf>
    <xf numFmtId="10" fontId="0" fillId="0" borderId="0" xfId="7" applyNumberFormat="1" applyFont="1" applyAlignment="1">
      <alignment horizontal="center"/>
    </xf>
    <xf numFmtId="9" fontId="0" fillId="0" borderId="0" xfId="7" applyFont="1"/>
    <xf numFmtId="9" fontId="0" fillId="0" borderId="0" xfId="7" applyFont="1" applyAlignment="1">
      <alignment horizontal="center"/>
    </xf>
    <xf numFmtId="14" fontId="14" fillId="0" borderId="0" xfId="0" applyNumberFormat="1" applyFont="1"/>
    <xf numFmtId="0" fontId="27" fillId="0" borderId="0" xfId="0" applyFont="1"/>
    <xf numFmtId="0" fontId="5" fillId="2" borderId="0" xfId="0" applyFont="1" applyFill="1"/>
    <xf numFmtId="0" fontId="0" fillId="2" borderId="0" xfId="0" applyFill="1"/>
    <xf numFmtId="0" fontId="5" fillId="0" borderId="15" xfId="0" applyFont="1" applyBorder="1"/>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wrapText="1"/>
    </xf>
    <xf numFmtId="0" fontId="0" fillId="0" borderId="12" xfId="0" applyBorder="1"/>
    <xf numFmtId="0" fontId="0" fillId="0" borderId="18" xfId="0" applyBorder="1" applyAlignment="1">
      <alignment horizontal="center" wrapText="1"/>
    </xf>
    <xf numFmtId="0" fontId="0" fillId="0" borderId="19" xfId="0" applyBorder="1"/>
    <xf numFmtId="0" fontId="0" fillId="0" borderId="8" xfId="0"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8" fillId="0" borderId="23" xfId="0" applyFont="1" applyBorder="1"/>
    <xf numFmtId="0" fontId="0" fillId="0" borderId="4" xfId="0" applyBorder="1" applyAlignment="1">
      <alignment horizontal="center"/>
    </xf>
    <xf numFmtId="167" fontId="2" fillId="0" borderId="0" xfId="7" applyNumberFormat="1" applyFont="1"/>
    <xf numFmtId="0" fontId="8" fillId="0" borderId="23" xfId="0" applyFont="1" applyBorder="1" applyAlignment="1">
      <alignment wrapText="1"/>
    </xf>
    <xf numFmtId="0" fontId="40" fillId="4" borderId="23" xfId="0" applyFont="1" applyFill="1" applyBorder="1"/>
    <xf numFmtId="0" fontId="41" fillId="4" borderId="4" xfId="0" applyFont="1" applyFill="1" applyBorder="1" applyAlignment="1">
      <alignment horizontal="center"/>
    </xf>
    <xf numFmtId="0" fontId="5" fillId="0" borderId="25" xfId="0" applyFont="1" applyBorder="1"/>
    <xf numFmtId="0" fontId="0" fillId="0" borderId="26" xfId="0" applyBorder="1" applyAlignment="1">
      <alignment horizontal="center"/>
    </xf>
    <xf numFmtId="168" fontId="11" fillId="0" borderId="0" xfId="0" applyNumberFormat="1" applyFont="1"/>
    <xf numFmtId="168" fontId="0" fillId="0" borderId="0" xfId="0" applyNumberFormat="1"/>
    <xf numFmtId="168" fontId="0" fillId="0" borderId="0" xfId="0" applyNumberFormat="1" applyAlignment="1">
      <alignment horizontal="center"/>
    </xf>
    <xf numFmtId="168" fontId="17" fillId="0" borderId="0" xfId="0" applyNumberFormat="1" applyFont="1" applyAlignment="1">
      <alignment horizontal="center"/>
    </xf>
    <xf numFmtId="168" fontId="16" fillId="2" borderId="0" xfId="0" applyNumberFormat="1" applyFont="1" applyFill="1"/>
    <xf numFmtId="168" fontId="0" fillId="2" borderId="0" xfId="0" applyNumberFormat="1" applyFill="1"/>
    <xf numFmtId="0" fontId="0" fillId="0" borderId="5" xfId="0" applyBorder="1"/>
    <xf numFmtId="0" fontId="0" fillId="0" borderId="5" xfId="0" applyBorder="1" applyAlignment="1">
      <alignment horizontal="center"/>
    </xf>
    <xf numFmtId="168" fontId="11" fillId="0" borderId="0" xfId="0" applyNumberFormat="1" applyFont="1" applyAlignment="1">
      <alignment horizontal="center"/>
    </xf>
    <xf numFmtId="0" fontId="0" fillId="0" borderId="29" xfId="0" applyBorder="1" applyAlignment="1">
      <alignment horizontal="center"/>
    </xf>
    <xf numFmtId="168" fontId="0" fillId="0" borderId="15" xfId="0" applyNumberFormat="1" applyBorder="1" applyAlignment="1">
      <alignment horizontal="center"/>
    </xf>
    <xf numFmtId="168" fontId="0" fillId="0" borderId="15" xfId="0" applyNumberFormat="1" applyBorder="1" applyAlignment="1">
      <alignment horizontal="center" wrapText="1"/>
    </xf>
    <xf numFmtId="0" fontId="12" fillId="0" borderId="0" xfId="0" applyFont="1"/>
    <xf numFmtId="0" fontId="0" fillId="0" borderId="30" xfId="0" applyBorder="1" applyAlignment="1">
      <alignment horizontal="center" wrapText="1"/>
    </xf>
    <xf numFmtId="168" fontId="0" fillId="0" borderId="9" xfId="0" applyNumberFormat="1" applyBorder="1" applyAlignment="1">
      <alignment horizontal="center"/>
    </xf>
    <xf numFmtId="0" fontId="0" fillId="0" borderId="31" xfId="0" applyBorder="1" applyAlignment="1">
      <alignment horizontal="center" wrapText="1"/>
    </xf>
    <xf numFmtId="168" fontId="4" fillId="0" borderId="12" xfId="7" applyNumberFormat="1" applyFont="1" applyBorder="1" applyAlignment="1">
      <alignment horizontal="center"/>
    </xf>
    <xf numFmtId="168" fontId="0" fillId="0" borderId="12" xfId="0" applyNumberFormat="1" applyBorder="1" applyAlignment="1">
      <alignment horizontal="center"/>
    </xf>
    <xf numFmtId="0" fontId="0" fillId="0" borderId="4" xfId="0" applyBorder="1"/>
    <xf numFmtId="168" fontId="0" fillId="0" borderId="8" xfId="0" applyNumberFormat="1" applyBorder="1"/>
    <xf numFmtId="168" fontId="0" fillId="0" borderId="8" xfId="0" applyNumberFormat="1" applyBorder="1" applyAlignment="1">
      <alignment horizontal="center"/>
    </xf>
    <xf numFmtId="168" fontId="0" fillId="0" borderId="31" xfId="0" applyNumberFormat="1" applyBorder="1"/>
    <xf numFmtId="0" fontId="8" fillId="0" borderId="4" xfId="0" applyFont="1" applyBorder="1"/>
    <xf numFmtId="168" fontId="0" fillId="0" borderId="4" xfId="1" applyNumberFormat="1" applyFont="1" applyBorder="1" applyAlignment="1">
      <alignment horizontal="center"/>
    </xf>
    <xf numFmtId="0" fontId="0" fillId="0" borderId="1" xfId="0" applyBorder="1" applyAlignment="1">
      <alignment horizontal="left"/>
    </xf>
    <xf numFmtId="0" fontId="8" fillId="0" borderId="4" xfId="0" applyFont="1" applyBorder="1" applyAlignment="1">
      <alignment wrapText="1"/>
    </xf>
    <xf numFmtId="168" fontId="5" fillId="0" borderId="24" xfId="1" applyNumberFormat="1" applyFont="1" applyBorder="1" applyAlignment="1">
      <alignment horizontal="center"/>
    </xf>
    <xf numFmtId="0" fontId="40" fillId="4" borderId="4" xfId="0" applyFont="1" applyFill="1" applyBorder="1"/>
    <xf numFmtId="168" fontId="41" fillId="4" borderId="4" xfId="1" applyNumberFormat="1" applyFont="1" applyFill="1" applyBorder="1" applyAlignment="1">
      <alignment horizontal="center"/>
    </xf>
    <xf numFmtId="168" fontId="41" fillId="4" borderId="24" xfId="1" applyNumberFormat="1" applyFont="1" applyFill="1" applyBorder="1" applyAlignment="1">
      <alignment horizontal="center"/>
    </xf>
    <xf numFmtId="0" fontId="5" fillId="0" borderId="26" xfId="0" applyFont="1" applyBorder="1"/>
    <xf numFmtId="168" fontId="0" fillId="0" borderId="0" xfId="7" applyNumberFormat="1" applyFont="1"/>
    <xf numFmtId="168" fontId="0" fillId="0" borderId="0" xfId="7" applyNumberFormat="1" applyFont="1" applyAlignment="1">
      <alignment horizontal="center"/>
    </xf>
    <xf numFmtId="169" fontId="24" fillId="2" borderId="33" xfId="1" applyNumberFormat="1" applyFont="1" applyFill="1" applyBorder="1" applyProtection="1">
      <protection locked="0"/>
    </xf>
    <xf numFmtId="0" fontId="2" fillId="0" borderId="0" xfId="0" applyFont="1"/>
    <xf numFmtId="0" fontId="22" fillId="0" borderId="0" xfId="0" applyFont="1" applyAlignment="1">
      <alignment horizontal="center"/>
    </xf>
    <xf numFmtId="0" fontId="0" fillId="2" borderId="0" xfId="0" applyFill="1" applyAlignment="1">
      <alignment horizontal="center"/>
    </xf>
    <xf numFmtId="0" fontId="0" fillId="0" borderId="34" xfId="0" applyBorder="1"/>
    <xf numFmtId="0" fontId="0" fillId="0" borderId="16" xfId="0" applyBorder="1"/>
    <xf numFmtId="0" fontId="29" fillId="0" borderId="35" xfId="0" applyFont="1" applyBorder="1" applyAlignment="1">
      <alignment horizontal="left"/>
    </xf>
    <xf numFmtId="0" fontId="0" fillId="0" borderId="17" xfId="0" applyBorder="1" applyAlignment="1">
      <alignment wrapText="1"/>
    </xf>
    <xf numFmtId="0" fontId="42" fillId="0" borderId="40" xfId="0" applyFont="1" applyBorder="1" applyAlignment="1">
      <alignment horizontal="left" vertical="top"/>
    </xf>
    <xf numFmtId="0" fontId="0" fillId="0" borderId="17" xfId="0" applyBorder="1"/>
    <xf numFmtId="0" fontId="5" fillId="0" borderId="43" xfId="0" applyFont="1" applyBorder="1"/>
    <xf numFmtId="5" fontId="31" fillId="0" borderId="7" xfId="0" applyNumberFormat="1" applyFont="1" applyBorder="1"/>
    <xf numFmtId="169" fontId="31" fillId="0" borderId="4" xfId="0" applyNumberFormat="1" applyFont="1" applyBorder="1"/>
    <xf numFmtId="5" fontId="31" fillId="0" borderId="4" xfId="0" applyNumberFormat="1" applyFont="1" applyBorder="1"/>
    <xf numFmtId="5" fontId="31" fillId="0" borderId="6" xfId="0" applyNumberFormat="1" applyFont="1" applyBorder="1"/>
    <xf numFmtId="5" fontId="31" fillId="0" borderId="33" xfId="0" applyNumberFormat="1" applyFont="1" applyBorder="1"/>
    <xf numFmtId="0" fontId="0" fillId="0" borderId="43" xfId="0" applyBorder="1"/>
    <xf numFmtId="0" fontId="29" fillId="0" borderId="25" xfId="0" applyFont="1" applyBorder="1" applyAlignment="1">
      <alignment horizontal="center"/>
    </xf>
    <xf numFmtId="5" fontId="37" fillId="0" borderId="47" xfId="0" applyNumberFormat="1" applyFont="1" applyBorder="1"/>
    <xf numFmtId="169" fontId="37" fillId="0" borderId="26" xfId="0" applyNumberFormat="1" applyFont="1" applyBorder="1"/>
    <xf numFmtId="169" fontId="37" fillId="0" borderId="48" xfId="0" applyNumberFormat="1" applyFont="1" applyBorder="1"/>
    <xf numFmtId="169" fontId="37" fillId="0" borderId="28" xfId="0" applyNumberFormat="1" applyFont="1" applyBorder="1"/>
    <xf numFmtId="0" fontId="0" fillId="0" borderId="49" xfId="0" applyBorder="1"/>
    <xf numFmtId="0" fontId="0" fillId="0" borderId="50" xfId="0" applyBorder="1"/>
    <xf numFmtId="0" fontId="21" fillId="0" borderId="51" xfId="0" applyFont="1" applyBorder="1"/>
    <xf numFmtId="0" fontId="5" fillId="0" borderId="54" xfId="0" applyFont="1" applyBorder="1"/>
    <xf numFmtId="169" fontId="31" fillId="0" borderId="22" xfId="0" applyNumberFormat="1" applyFont="1" applyBorder="1"/>
    <xf numFmtId="169" fontId="31" fillId="0" borderId="54" xfId="0" applyNumberFormat="1" applyFont="1" applyBorder="1"/>
    <xf numFmtId="5" fontId="31" fillId="0" borderId="21" xfId="0" applyNumberFormat="1" applyFont="1" applyBorder="1"/>
    <xf numFmtId="10" fontId="51" fillId="0" borderId="21" xfId="0" applyNumberFormat="1" applyFont="1" applyBorder="1"/>
    <xf numFmtId="10" fontId="52" fillId="0" borderId="21" xfId="0" applyNumberFormat="1" applyFont="1" applyBorder="1"/>
    <xf numFmtId="10" fontId="52" fillId="0" borderId="22" xfId="0" applyNumberFormat="1" applyFont="1" applyBorder="1"/>
    <xf numFmtId="10" fontId="51" fillId="0" borderId="42" xfId="0" applyNumberFormat="1" applyFont="1" applyBorder="1"/>
    <xf numFmtId="0" fontId="0" fillId="0" borderId="23" xfId="0" applyBorder="1"/>
    <xf numFmtId="169" fontId="31" fillId="5" borderId="23" xfId="0" applyNumberFormat="1" applyFont="1" applyFill="1" applyBorder="1"/>
    <xf numFmtId="169" fontId="31" fillId="5" borderId="4" xfId="0" applyNumberFormat="1" applyFont="1" applyFill="1" applyBorder="1"/>
    <xf numFmtId="169" fontId="31" fillId="0" borderId="24" xfId="0" applyNumberFormat="1" applyFont="1" applyBorder="1"/>
    <xf numFmtId="169" fontId="31" fillId="0" borderId="23" xfId="0" applyNumberFormat="1" applyFont="1" applyBorder="1"/>
    <xf numFmtId="0" fontId="29" fillId="0" borderId="47" xfId="0" applyFont="1" applyBorder="1" applyAlignment="1">
      <alignment horizontal="center"/>
    </xf>
    <xf numFmtId="169" fontId="37" fillId="0" borderId="55" xfId="0" applyNumberFormat="1" applyFont="1" applyBorder="1"/>
    <xf numFmtId="169" fontId="37" fillId="0" borderId="47" xfId="0" applyNumberFormat="1" applyFont="1" applyBorder="1"/>
    <xf numFmtId="169" fontId="14" fillId="0" borderId="0" xfId="0" applyNumberFormat="1" applyFont="1"/>
    <xf numFmtId="5" fontId="14" fillId="0" borderId="0" xfId="0" applyNumberFormat="1" applyFont="1"/>
    <xf numFmtId="0" fontId="28" fillId="0" borderId="42" xfId="0" applyFont="1" applyBorder="1"/>
    <xf numFmtId="169" fontId="21" fillId="0" borderId="47" xfId="0" applyNumberFormat="1" applyFont="1" applyBorder="1"/>
    <xf numFmtId="169" fontId="21" fillId="0" borderId="55" xfId="0" applyNumberFormat="1" applyFont="1" applyBorder="1"/>
    <xf numFmtId="169" fontId="21" fillId="0" borderId="28" xfId="0" applyNumberFormat="1" applyFont="1" applyBorder="1"/>
    <xf numFmtId="0" fontId="30" fillId="0" borderId="0" xfId="0" applyFont="1"/>
    <xf numFmtId="0" fontId="29" fillId="0" borderId="0" xfId="0" applyFont="1"/>
    <xf numFmtId="0" fontId="30" fillId="0" borderId="19" xfId="0" applyFont="1" applyBorder="1"/>
    <xf numFmtId="0" fontId="30" fillId="0" borderId="31" xfId="0" applyFont="1" applyBorder="1"/>
    <xf numFmtId="169" fontId="30" fillId="0" borderId="23" xfId="0" applyNumberFormat="1" applyFont="1" applyBorder="1"/>
    <xf numFmtId="169" fontId="30" fillId="0" borderId="24" xfId="0" applyNumberFormat="1" applyFont="1" applyBorder="1"/>
    <xf numFmtId="169" fontId="29" fillId="0" borderId="23" xfId="0" applyNumberFormat="1" applyFont="1" applyBorder="1"/>
    <xf numFmtId="169" fontId="29" fillId="0" borderId="24" xfId="0" applyNumberFormat="1" applyFont="1" applyBorder="1"/>
    <xf numFmtId="169" fontId="5" fillId="0" borderId="55" xfId="0" applyNumberFormat="1" applyFont="1" applyBorder="1"/>
    <xf numFmtId="0" fontId="7" fillId="2" borderId="4" xfId="0" applyFont="1" applyFill="1" applyBorder="1" applyAlignment="1" applyProtection="1">
      <alignment wrapText="1"/>
      <protection locked="0"/>
    </xf>
    <xf numFmtId="0" fontId="24" fillId="0" borderId="0" xfId="0" applyFont="1"/>
    <xf numFmtId="0" fontId="30" fillId="0" borderId="17" xfId="0" applyFont="1" applyBorder="1"/>
    <xf numFmtId="4" fontId="14" fillId="0" borderId="33" xfId="0" applyNumberFormat="1" applyFont="1" applyBorder="1"/>
    <xf numFmtId="5" fontId="24" fillId="0" borderId="33" xfId="0" applyNumberFormat="1" applyFont="1" applyBorder="1"/>
    <xf numFmtId="5" fontId="24" fillId="0" borderId="66" xfId="0" applyNumberFormat="1" applyFont="1" applyBorder="1"/>
    <xf numFmtId="5" fontId="24" fillId="0" borderId="6" xfId="0" applyNumberFormat="1" applyFont="1" applyBorder="1"/>
    <xf numFmtId="0" fontId="19" fillId="0" borderId="39" xfId="0" applyFont="1" applyBorder="1" applyAlignment="1">
      <alignment horizontal="center"/>
    </xf>
    <xf numFmtId="169" fontId="19" fillId="0" borderId="35" xfId="0" applyNumberFormat="1" applyFont="1" applyBorder="1"/>
    <xf numFmtId="0" fontId="30" fillId="0" borderId="50" xfId="0" applyFont="1" applyBorder="1"/>
    <xf numFmtId="43" fontId="19" fillId="0" borderId="9" xfId="0" applyNumberFormat="1" applyFont="1" applyBorder="1" applyAlignment="1">
      <alignment horizontal="left"/>
    </xf>
    <xf numFmtId="0" fontId="28" fillId="0" borderId="40" xfId="0" applyFont="1" applyBorder="1"/>
    <xf numFmtId="0" fontId="28" fillId="0" borderId="0" xfId="0" applyFont="1"/>
    <xf numFmtId="0" fontId="28" fillId="0" borderId="67" xfId="0" applyFont="1" applyBorder="1"/>
    <xf numFmtId="0" fontId="28" fillId="0" borderId="9" xfId="0" applyFont="1" applyBorder="1"/>
    <xf numFmtId="43" fontId="28" fillId="0" borderId="40" xfId="0" applyNumberFormat="1" applyFont="1" applyBorder="1"/>
    <xf numFmtId="43" fontId="28" fillId="0" borderId="0" xfId="0" applyNumberFormat="1" applyFont="1"/>
    <xf numFmtId="0" fontId="28" fillId="0" borderId="67" xfId="0" applyFont="1" applyBorder="1" applyAlignment="1">
      <alignment horizontal="center" vertical="center" wrapText="1"/>
    </xf>
    <xf numFmtId="0" fontId="34" fillId="0" borderId="40" xfId="0" applyFont="1" applyBorder="1" applyAlignment="1">
      <alignment horizontal="center" wrapText="1"/>
    </xf>
    <xf numFmtId="0" fontId="34" fillId="0" borderId="0" xfId="0" applyFont="1" applyAlignment="1">
      <alignment horizontal="center" wrapText="1"/>
    </xf>
    <xf numFmtId="169" fontId="24" fillId="0" borderId="33" xfId="0" applyNumberFormat="1" applyFont="1" applyBorder="1"/>
    <xf numFmtId="169" fontId="36" fillId="5" borderId="33" xfId="3" applyNumberFormat="1" applyFont="1" applyFill="1" applyBorder="1"/>
    <xf numFmtId="169" fontId="47" fillId="5" borderId="71" xfId="0" applyNumberFormat="1" applyFont="1" applyFill="1" applyBorder="1"/>
    <xf numFmtId="169" fontId="30" fillId="0" borderId="0" xfId="0" applyNumberFormat="1" applyFont="1"/>
    <xf numFmtId="0" fontId="23" fillId="0" borderId="28" xfId="0" applyFont="1" applyBorder="1" applyAlignment="1">
      <alignment horizontal="left"/>
    </xf>
    <xf numFmtId="169" fontId="43" fillId="5" borderId="28" xfId="0" applyNumberFormat="1" applyFont="1" applyFill="1" applyBorder="1"/>
    <xf numFmtId="169" fontId="47" fillId="5" borderId="72" xfId="0" applyNumberFormat="1" applyFont="1" applyFill="1" applyBorder="1"/>
    <xf numFmtId="0" fontId="19" fillId="0" borderId="28" xfId="0" applyFont="1" applyBorder="1" applyAlignment="1">
      <alignment horizontal="center"/>
    </xf>
    <xf numFmtId="169" fontId="19" fillId="0" borderId="25" xfId="0" applyNumberFormat="1" applyFont="1" applyBorder="1"/>
    <xf numFmtId="169" fontId="19" fillId="5" borderId="25" xfId="0" applyNumberFormat="1" applyFont="1" applyFill="1" applyBorder="1"/>
    <xf numFmtId="169" fontId="28" fillId="0" borderId="0" xfId="0" applyNumberFormat="1" applyFont="1"/>
    <xf numFmtId="0" fontId="23" fillId="0" borderId="35" xfId="0" applyFont="1" applyBorder="1"/>
    <xf numFmtId="169" fontId="19" fillId="0" borderId="0" xfId="0" applyNumberFormat="1" applyFont="1" applyAlignment="1">
      <alignment horizontal="right"/>
    </xf>
    <xf numFmtId="43" fontId="19" fillId="0" borderId="0" xfId="0" applyNumberFormat="1" applyFont="1" applyAlignment="1">
      <alignment horizontal="right"/>
    </xf>
    <xf numFmtId="43" fontId="20" fillId="0" borderId="0" xfId="0" applyNumberFormat="1" applyFont="1" applyAlignment="1">
      <alignment horizontal="center"/>
    </xf>
    <xf numFmtId="5" fontId="19" fillId="0" borderId="0" xfId="0" applyNumberFormat="1" applyFont="1"/>
    <xf numFmtId="43" fontId="14" fillId="0" borderId="0" xfId="0" applyNumberFormat="1" applyFont="1"/>
    <xf numFmtId="0" fontId="35" fillId="0" borderId="0" xfId="0" applyFont="1"/>
    <xf numFmtId="0" fontId="28" fillId="0" borderId="0" xfId="0" applyFont="1" applyAlignment="1">
      <alignment horizontal="center"/>
    </xf>
    <xf numFmtId="0" fontId="24" fillId="0" borderId="43" xfId="0" applyFont="1" applyBorder="1"/>
    <xf numFmtId="169" fontId="24" fillId="5" borderId="33" xfId="0" applyNumberFormat="1" applyFont="1" applyFill="1" applyBorder="1"/>
    <xf numFmtId="0" fontId="23" fillId="0" borderId="43" xfId="0" applyFont="1" applyBorder="1" applyAlignment="1">
      <alignment wrapText="1"/>
    </xf>
    <xf numFmtId="0" fontId="24" fillId="0" borderId="43" xfId="0" applyFont="1" applyBorder="1" applyAlignment="1">
      <alignment wrapText="1"/>
    </xf>
    <xf numFmtId="0" fontId="19" fillId="0" borderId="73" xfId="0" applyFont="1" applyBorder="1" applyAlignment="1">
      <alignment horizontal="center" wrapText="1"/>
    </xf>
    <xf numFmtId="169" fontId="19" fillId="0" borderId="74" xfId="0" applyNumberFormat="1" applyFont="1" applyBorder="1"/>
    <xf numFmtId="43" fontId="19" fillId="0" borderId="0" xfId="0" applyNumberFormat="1" applyFont="1" applyAlignment="1">
      <alignment horizontal="left"/>
    </xf>
    <xf numFmtId="0" fontId="28" fillId="0" borderId="0" xfId="0" applyFont="1" applyAlignment="1">
      <alignment horizontal="center" vertical="center" wrapText="1"/>
    </xf>
    <xf numFmtId="0" fontId="2" fillId="0" borderId="0" xfId="0" applyFont="1" applyAlignment="1">
      <alignment horizontal="right"/>
    </xf>
    <xf numFmtId="0" fontId="18" fillId="0" borderId="0" xfId="0" applyFont="1" applyAlignment="1">
      <alignment horizontal="right"/>
    </xf>
    <xf numFmtId="0" fontId="44" fillId="0" borderId="0" xfId="0" applyFont="1"/>
    <xf numFmtId="0" fontId="5" fillId="4" borderId="51" xfId="0" applyFont="1" applyFill="1" applyBorder="1" applyAlignment="1">
      <alignment horizontal="left"/>
    </xf>
    <xf numFmtId="0" fontId="5" fillId="4" borderId="53" xfId="0" applyFont="1" applyFill="1" applyBorder="1" applyAlignment="1">
      <alignment horizontal="center" wrapText="1"/>
    </xf>
    <xf numFmtId="0" fontId="5" fillId="4" borderId="13" xfId="0" applyFont="1" applyFill="1" applyBorder="1" applyAlignment="1">
      <alignment horizontal="center" wrapText="1"/>
    </xf>
    <xf numFmtId="0" fontId="5" fillId="4" borderId="14" xfId="0" applyFont="1" applyFill="1" applyBorder="1" applyAlignment="1">
      <alignment horizontal="center" wrapText="1"/>
    </xf>
    <xf numFmtId="0" fontId="5" fillId="0" borderId="75" xfId="0" applyFont="1" applyBorder="1" applyAlignment="1">
      <alignment horizontal="center" wrapText="1"/>
    </xf>
    <xf numFmtId="0" fontId="0" fillId="0" borderId="54" xfId="0" applyBorder="1"/>
    <xf numFmtId="10" fontId="0" fillId="4" borderId="54" xfId="0" applyNumberFormat="1" applyFill="1" applyBorder="1"/>
    <xf numFmtId="10" fontId="0" fillId="4" borderId="21" xfId="0" applyNumberFormat="1" applyFill="1" applyBorder="1"/>
    <xf numFmtId="10" fontId="0" fillId="0" borderId="22" xfId="0" applyNumberFormat="1" applyBorder="1"/>
    <xf numFmtId="0" fontId="0" fillId="0" borderId="17" xfId="0" applyBorder="1" applyAlignment="1">
      <alignment horizontal="center"/>
    </xf>
    <xf numFmtId="4" fontId="5" fillId="0" borderId="23" xfId="0" applyNumberFormat="1" applyFont="1" applyBorder="1" applyAlignment="1">
      <alignment horizontal="left"/>
    </xf>
    <xf numFmtId="169" fontId="15" fillId="0" borderId="23" xfId="0" applyNumberFormat="1" applyFont="1" applyBorder="1"/>
    <xf numFmtId="169" fontId="15" fillId="0" borderId="4" xfId="0" applyNumberFormat="1" applyFont="1" applyBorder="1"/>
    <xf numFmtId="5" fontId="15" fillId="0" borderId="24" xfId="0" applyNumberFormat="1" applyFont="1" applyBorder="1"/>
    <xf numFmtId="0" fontId="45" fillId="0" borderId="23" xfId="0" applyFont="1" applyBorder="1" applyAlignment="1">
      <alignment horizontal="left"/>
    </xf>
    <xf numFmtId="169" fontId="15" fillId="0" borderId="24" xfId="1" applyNumberFormat="1" applyFont="1" applyBorder="1"/>
    <xf numFmtId="0" fontId="15" fillId="0" borderId="23" xfId="0" applyFont="1" applyBorder="1" applyAlignment="1">
      <alignment horizontal="left" wrapText="1"/>
    </xf>
    <xf numFmtId="0" fontId="15" fillId="0" borderId="43" xfId="0" applyFont="1" applyBorder="1" applyAlignment="1">
      <alignment horizontal="left"/>
    </xf>
    <xf numFmtId="169" fontId="15" fillId="0" borderId="24" xfId="0" applyNumberFormat="1" applyFont="1" applyBorder="1"/>
    <xf numFmtId="0" fontId="22" fillId="0" borderId="40" xfId="0" applyFont="1" applyBorder="1" applyAlignment="1">
      <alignment horizontal="left"/>
    </xf>
    <xf numFmtId="0" fontId="5" fillId="0" borderId="47" xfId="0" applyFont="1" applyBorder="1" applyAlignment="1">
      <alignment horizontal="center"/>
    </xf>
    <xf numFmtId="169" fontId="5" fillId="0" borderId="47" xfId="0" applyNumberFormat="1" applyFont="1" applyBorder="1"/>
    <xf numFmtId="169" fontId="5" fillId="0" borderId="28" xfId="0" applyNumberFormat="1" applyFont="1" applyBorder="1"/>
    <xf numFmtId="0" fontId="5" fillId="0" borderId="39" xfId="0" applyFont="1" applyBorder="1" applyAlignment="1">
      <alignment horizontal="center"/>
    </xf>
    <xf numFmtId="5" fontId="0" fillId="0" borderId="12" xfId="0" applyNumberFormat="1" applyBorder="1" applyAlignment="1">
      <alignment horizontal="center"/>
    </xf>
    <xf numFmtId="169" fontId="14" fillId="0" borderId="0" xfId="0" applyNumberFormat="1" applyFont="1" applyAlignment="1">
      <alignment horizontal="center"/>
    </xf>
    <xf numFmtId="0" fontId="23" fillId="0" borderId="0" xfId="0" applyFont="1" applyAlignment="1">
      <alignment horizontal="center"/>
    </xf>
    <xf numFmtId="5" fontId="23" fillId="0" borderId="72" xfId="0" applyNumberFormat="1" applyFont="1" applyBorder="1"/>
    <xf numFmtId="5" fontId="24" fillId="5" borderId="71" xfId="0" applyNumberFormat="1" applyFont="1" applyFill="1" applyBorder="1"/>
    <xf numFmtId="0" fontId="14" fillId="0" borderId="0" xfId="0" applyFont="1" applyAlignment="1">
      <alignment horizontal="left"/>
    </xf>
    <xf numFmtId="14" fontId="14" fillId="0" borderId="0" xfId="0" applyNumberFormat="1" applyFont="1" applyAlignment="1">
      <alignment horizontal="right"/>
    </xf>
    <xf numFmtId="0" fontId="14" fillId="0" borderId="4" xfId="0" applyFont="1" applyBorder="1" applyAlignment="1">
      <alignment horizontal="center"/>
    </xf>
    <xf numFmtId="37" fontId="62" fillId="2" borderId="0" xfId="0" applyNumberFormat="1" applyFont="1" applyFill="1" applyProtection="1">
      <protection locked="0"/>
    </xf>
    <xf numFmtId="0" fontId="62" fillId="2" borderId="0" xfId="0" applyFont="1" applyFill="1" applyProtection="1">
      <protection locked="0"/>
    </xf>
    <xf numFmtId="0" fontId="62" fillId="2" borderId="5" xfId="0" applyFont="1" applyFill="1" applyBorder="1" applyProtection="1">
      <protection locked="0"/>
    </xf>
    <xf numFmtId="0" fontId="14" fillId="0" borderId="39" xfId="0" applyFont="1" applyBorder="1" applyAlignment="1">
      <alignment horizontal="center"/>
    </xf>
    <xf numFmtId="0" fontId="0" fillId="0" borderId="51" xfId="0" applyBorder="1" applyAlignment="1">
      <alignment horizontal="center" wrapText="1"/>
    </xf>
    <xf numFmtId="0" fontId="0" fillId="0" borderId="40" xfId="0" applyBorder="1" applyAlignment="1">
      <alignment horizontal="center"/>
    </xf>
    <xf numFmtId="0" fontId="0" fillId="0" borderId="73" xfId="0" applyBorder="1" applyAlignment="1">
      <alignment horizontal="center"/>
    </xf>
    <xf numFmtId="0" fontId="0" fillId="0" borderId="50" xfId="0" applyBorder="1" applyAlignment="1">
      <alignment horizontal="center"/>
    </xf>
    <xf numFmtId="0" fontId="72" fillId="0" borderId="0" xfId="0" applyFont="1"/>
    <xf numFmtId="0" fontId="73" fillId="0" borderId="0" xfId="0" applyFont="1"/>
    <xf numFmtId="6" fontId="30" fillId="0" borderId="83" xfId="0" applyNumberFormat="1" applyFont="1" applyBorder="1" applyAlignment="1">
      <alignment horizontal="right"/>
    </xf>
    <xf numFmtId="6" fontId="30" fillId="0" borderId="7" xfId="0" applyNumberFormat="1" applyFont="1" applyBorder="1" applyAlignment="1">
      <alignment horizontal="right"/>
    </xf>
    <xf numFmtId="6" fontId="30" fillId="0" borderId="7" xfId="0" applyNumberFormat="1" applyFont="1" applyBorder="1" applyAlignment="1">
      <alignment horizontal="left"/>
    </xf>
    <xf numFmtId="6" fontId="30" fillId="0" borderId="41" xfId="0" applyNumberFormat="1" applyFont="1" applyBorder="1"/>
    <xf numFmtId="6" fontId="30" fillId="0" borderId="21" xfId="0" applyNumberFormat="1" applyFont="1" applyBorder="1" applyAlignment="1">
      <alignment horizontal="right"/>
    </xf>
    <xf numFmtId="6" fontId="30" fillId="0" borderId="4" xfId="0" applyNumberFormat="1" applyFont="1" applyBorder="1" applyAlignment="1">
      <alignment horizontal="right"/>
    </xf>
    <xf numFmtId="6" fontId="5" fillId="0" borderId="55" xfId="0" applyNumberFormat="1" applyFont="1" applyBorder="1"/>
    <xf numFmtId="6" fontId="30" fillId="0" borderId="8" xfId="0" applyNumberFormat="1" applyFont="1" applyBorder="1" applyAlignment="1">
      <alignment horizontal="right"/>
    </xf>
    <xf numFmtId="0" fontId="8" fillId="2" borderId="4" xfId="0" applyFont="1" applyFill="1" applyBorder="1" applyAlignment="1" applyProtection="1">
      <alignment wrapText="1"/>
      <protection locked="0"/>
    </xf>
    <xf numFmtId="6" fontId="30" fillId="0" borderId="41" xfId="0" applyNumberFormat="1" applyFont="1" applyBorder="1" applyAlignment="1">
      <alignment horizontal="right"/>
    </xf>
    <xf numFmtId="169" fontId="30" fillId="0" borderId="8" xfId="0" applyNumberFormat="1" applyFont="1" applyBorder="1" applyAlignment="1">
      <alignment horizontal="right"/>
    </xf>
    <xf numFmtId="0" fontId="78" fillId="0" borderId="0" xfId="0" applyFont="1"/>
    <xf numFmtId="0" fontId="78" fillId="0" borderId="0" xfId="0" applyFont="1" applyAlignment="1">
      <alignment horizontal="center"/>
    </xf>
    <xf numFmtId="37" fontId="61" fillId="2" borderId="0" xfId="0" applyNumberFormat="1" applyFont="1" applyFill="1" applyProtection="1">
      <protection locked="0"/>
    </xf>
    <xf numFmtId="0" fontId="61" fillId="2" borderId="0" xfId="0" applyFont="1" applyFill="1" applyProtection="1">
      <protection locked="0"/>
    </xf>
    <xf numFmtId="0" fontId="61" fillId="2" borderId="5" xfId="0" applyFont="1" applyFill="1" applyBorder="1" applyProtection="1">
      <protection locked="0"/>
    </xf>
    <xf numFmtId="169" fontId="23" fillId="2" borderId="25" xfId="0" applyNumberFormat="1" applyFont="1" applyFill="1" applyBorder="1" applyProtection="1">
      <protection locked="0"/>
    </xf>
    <xf numFmtId="10" fontId="87" fillId="0" borderId="4" xfId="7" applyNumberFormat="1" applyFont="1" applyBorder="1"/>
    <xf numFmtId="49" fontId="62" fillId="2" borderId="0" xfId="0" applyNumberFormat="1" applyFont="1" applyFill="1" applyAlignment="1" applyProtection="1">
      <alignment horizontal="center"/>
      <protection locked="0"/>
    </xf>
    <xf numFmtId="0" fontId="71" fillId="2" borderId="0" xfId="0" applyFont="1" applyFill="1" applyAlignment="1" applyProtection="1">
      <alignment horizontal="center" wrapText="1"/>
      <protection locked="0"/>
    </xf>
    <xf numFmtId="0" fontId="28" fillId="7" borderId="0" xfId="0" applyFont="1" applyFill="1"/>
    <xf numFmtId="0" fontId="28" fillId="7" borderId="24" xfId="0" applyFont="1" applyFill="1" applyBorder="1"/>
    <xf numFmtId="5" fontId="23" fillId="8" borderId="28" xfId="0" applyNumberFormat="1" applyFont="1" applyFill="1" applyBorder="1"/>
    <xf numFmtId="5" fontId="23" fillId="8" borderId="6" xfId="0" applyNumberFormat="1" applyFont="1" applyFill="1" applyBorder="1"/>
    <xf numFmtId="5" fontId="24" fillId="8" borderId="44" xfId="0" applyNumberFormat="1" applyFont="1" applyFill="1" applyBorder="1"/>
    <xf numFmtId="5" fontId="23" fillId="8" borderId="46" xfId="0" applyNumberFormat="1" applyFont="1" applyFill="1" applyBorder="1"/>
    <xf numFmtId="169" fontId="19" fillId="8" borderId="25" xfId="0" applyNumberFormat="1" applyFont="1" applyFill="1" applyBorder="1"/>
    <xf numFmtId="5" fontId="24" fillId="8" borderId="33" xfId="0" applyNumberFormat="1" applyFont="1" applyFill="1" applyBorder="1"/>
    <xf numFmtId="5" fontId="21" fillId="8" borderId="12" xfId="0" applyNumberFormat="1" applyFont="1" applyFill="1" applyBorder="1"/>
    <xf numFmtId="0" fontId="14" fillId="0" borderId="42" xfId="0" applyFont="1" applyBorder="1" applyAlignment="1">
      <alignment horizontal="center"/>
    </xf>
    <xf numFmtId="169" fontId="19" fillId="9" borderId="35" xfId="0" applyNumberFormat="1" applyFont="1" applyFill="1" applyBorder="1"/>
    <xf numFmtId="169" fontId="19" fillId="9" borderId="25" xfId="0" applyNumberFormat="1" applyFont="1" applyFill="1" applyBorder="1"/>
    <xf numFmtId="5" fontId="21" fillId="9" borderId="14" xfId="0" applyNumberFormat="1" applyFont="1" applyFill="1" applyBorder="1"/>
    <xf numFmtId="169" fontId="19" fillId="10" borderId="35" xfId="0" applyNumberFormat="1" applyFont="1" applyFill="1" applyBorder="1"/>
    <xf numFmtId="169" fontId="19" fillId="10" borderId="25" xfId="0" applyNumberFormat="1" applyFont="1" applyFill="1" applyBorder="1"/>
    <xf numFmtId="169" fontId="19" fillId="11" borderId="12" xfId="0" applyNumberFormat="1" applyFont="1" applyFill="1" applyBorder="1"/>
    <xf numFmtId="169" fontId="19" fillId="11" borderId="39" xfId="0" applyNumberFormat="1" applyFont="1" applyFill="1" applyBorder="1"/>
    <xf numFmtId="5" fontId="24" fillId="8" borderId="43" xfId="0" applyNumberFormat="1" applyFont="1" applyFill="1" applyBorder="1"/>
    <xf numFmtId="5" fontId="21" fillId="8" borderId="49" xfId="0" applyNumberFormat="1" applyFont="1" applyFill="1" applyBorder="1"/>
    <xf numFmtId="169" fontId="21" fillId="5" borderId="13" xfId="0" applyNumberFormat="1" applyFont="1" applyFill="1" applyBorder="1"/>
    <xf numFmtId="0" fontId="19" fillId="7" borderId="87" xfId="0" applyFont="1" applyFill="1" applyBorder="1" applyAlignment="1">
      <alignment horizontal="center"/>
    </xf>
    <xf numFmtId="0" fontId="28" fillId="7" borderId="40" xfId="0" applyFont="1" applyFill="1" applyBorder="1"/>
    <xf numFmtId="0" fontId="28" fillId="7" borderId="17" xfId="0" applyFont="1" applyFill="1" applyBorder="1"/>
    <xf numFmtId="5" fontId="19" fillId="9" borderId="47" xfId="0" applyNumberFormat="1" applyFont="1" applyFill="1" applyBorder="1"/>
    <xf numFmtId="5" fontId="19" fillId="10" borderId="26" xfId="0" applyNumberFormat="1" applyFont="1" applyFill="1" applyBorder="1"/>
    <xf numFmtId="5" fontId="19" fillId="11" borderId="55" xfId="0" applyNumberFormat="1" applyFont="1" applyFill="1" applyBorder="1"/>
    <xf numFmtId="169" fontId="5" fillId="0" borderId="0" xfId="0" applyNumberFormat="1" applyFont="1"/>
    <xf numFmtId="5" fontId="23" fillId="0" borderId="0" xfId="0" applyNumberFormat="1" applyFont="1"/>
    <xf numFmtId="10" fontId="30" fillId="0" borderId="0" xfId="0" applyNumberFormat="1" applyFont="1"/>
    <xf numFmtId="14" fontId="8" fillId="0" borderId="0" xfId="0" applyNumberFormat="1" applyFont="1" applyAlignment="1">
      <alignment horizontal="left"/>
    </xf>
    <xf numFmtId="0" fontId="8" fillId="0" borderId="0" xfId="0" applyFont="1"/>
    <xf numFmtId="0" fontId="99" fillId="0" borderId="0" xfId="0" applyFont="1"/>
    <xf numFmtId="37" fontId="99" fillId="0" borderId="0" xfId="0" applyNumberFormat="1" applyFont="1" applyAlignment="1">
      <alignment horizontal="left"/>
    </xf>
    <xf numFmtId="0" fontId="99" fillId="0" borderId="0" xfId="0" applyFont="1" applyAlignment="1">
      <alignment horizontal="left"/>
    </xf>
    <xf numFmtId="1" fontId="8" fillId="0" borderId="0" xfId="0" applyNumberFormat="1" applyFont="1" applyAlignment="1">
      <alignment horizontal="left"/>
    </xf>
    <xf numFmtId="0" fontId="8" fillId="0" borderId="49" xfId="0" applyFont="1" applyBorder="1"/>
    <xf numFmtId="0" fontId="99" fillId="0" borderId="5" xfId="0" applyFont="1" applyBorder="1" applyAlignment="1">
      <alignment horizontal="center"/>
    </xf>
    <xf numFmtId="0" fontId="99" fillId="0" borderId="0" xfId="0" applyFont="1" applyAlignment="1">
      <alignment horizontal="center"/>
    </xf>
    <xf numFmtId="0" fontId="8" fillId="0" borderId="0" xfId="0" applyFont="1" applyAlignment="1">
      <alignment horizontal="center"/>
    </xf>
    <xf numFmtId="37" fontId="8" fillId="0" borderId="0" xfId="0" applyNumberFormat="1" applyFont="1" applyAlignment="1">
      <alignment horizontal="center"/>
    </xf>
    <xf numFmtId="0" fontId="98" fillId="0" borderId="0" xfId="0" applyFont="1"/>
    <xf numFmtId="37" fontId="98" fillId="0" borderId="0" xfId="0" applyNumberFormat="1" applyFont="1" applyAlignment="1">
      <alignment horizontal="center"/>
    </xf>
    <xf numFmtId="0" fontId="8" fillId="0" borderId="5" xfId="0" applyFont="1" applyBorder="1"/>
    <xf numFmtId="37" fontId="8" fillId="0" borderId="5" xfId="0" applyNumberFormat="1" applyFont="1" applyBorder="1" applyAlignment="1">
      <alignment horizontal="center"/>
    </xf>
    <xf numFmtId="0" fontId="100" fillId="0" borderId="0" xfId="0" applyFont="1"/>
    <xf numFmtId="37" fontId="7" fillId="0" borderId="0" xfId="0" applyNumberFormat="1" applyFont="1" applyAlignment="1">
      <alignment horizontal="center"/>
    </xf>
    <xf numFmtId="37" fontId="8" fillId="0" borderId="0" xfId="0" applyNumberFormat="1" applyFont="1"/>
    <xf numFmtId="178" fontId="8" fillId="0" borderId="0" xfId="0" applyNumberFormat="1" applyFont="1"/>
    <xf numFmtId="37" fontId="7" fillId="0" borderId="0" xfId="0" applyNumberFormat="1" applyFont="1"/>
    <xf numFmtId="0" fontId="4" fillId="0" borderId="0" xfId="0" applyFont="1"/>
    <xf numFmtId="0" fontId="8" fillId="0" borderId="0" xfId="0" applyFont="1" applyAlignment="1">
      <alignment horizontal="right"/>
    </xf>
    <xf numFmtId="0" fontId="7" fillId="0" borderId="0" xfId="0" applyFont="1" applyAlignment="1">
      <alignment horizontal="right"/>
    </xf>
    <xf numFmtId="8" fontId="7" fillId="0" borderId="0" xfId="0" applyNumberFormat="1" applyFont="1" applyAlignment="1">
      <alignment horizontal="center"/>
    </xf>
    <xf numFmtId="49" fontId="8" fillId="0" borderId="0" xfId="0" applyNumberFormat="1" applyFont="1"/>
    <xf numFmtId="0" fontId="7" fillId="0" borderId="0" xfId="0" applyFont="1"/>
    <xf numFmtId="14" fontId="8" fillId="0" borderId="0" xfId="0" applyNumberFormat="1" applyFont="1" applyAlignment="1">
      <alignment horizontal="right"/>
    </xf>
    <xf numFmtId="0" fontId="8" fillId="0" borderId="49" xfId="0" applyFont="1" applyBorder="1" applyAlignment="1">
      <alignment horizontal="right"/>
    </xf>
    <xf numFmtId="9" fontId="8" fillId="2" borderId="4" xfId="0" applyNumberFormat="1" applyFont="1" applyFill="1" applyBorder="1" applyAlignment="1" applyProtection="1">
      <alignment horizontal="center"/>
      <protection locked="0"/>
    </xf>
    <xf numFmtId="4" fontId="8" fillId="2" borderId="4" xfId="3" applyNumberFormat="1" applyFont="1" applyFill="1" applyBorder="1" applyAlignment="1" applyProtection="1">
      <alignment horizontal="center"/>
      <protection locked="0"/>
    </xf>
    <xf numFmtId="4" fontId="8" fillId="2" borderId="4" xfId="0" applyNumberFormat="1" applyFont="1" applyFill="1" applyBorder="1" applyProtection="1">
      <protection locked="0"/>
    </xf>
    <xf numFmtId="0" fontId="7" fillId="15" borderId="4" xfId="0" applyFont="1" applyFill="1" applyBorder="1" applyAlignment="1" applyProtection="1">
      <alignment wrapText="1"/>
      <protection locked="0"/>
    </xf>
    <xf numFmtId="37" fontId="8" fillId="15" borderId="4" xfId="1" applyNumberFormat="1" applyFont="1" applyFill="1" applyBorder="1" applyAlignment="1" applyProtection="1">
      <alignment horizontal="center"/>
      <protection locked="0"/>
    </xf>
    <xf numFmtId="37" fontId="8" fillId="2" borderId="4" xfId="1" applyNumberFormat="1"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169" fontId="14" fillId="0" borderId="33" xfId="0" applyNumberFormat="1" applyFont="1" applyBorder="1"/>
    <xf numFmtId="0" fontId="14" fillId="0" borderId="0" xfId="0" applyFont="1" applyAlignment="1">
      <alignment horizontal="right"/>
    </xf>
    <xf numFmtId="0" fontId="23" fillId="0" borderId="0" xfId="0" applyFont="1"/>
    <xf numFmtId="0" fontId="38" fillId="0" borderId="0" xfId="0" applyFont="1" applyAlignment="1">
      <alignment horizontal="right"/>
    </xf>
    <xf numFmtId="0" fontId="103" fillId="15" borderId="0" xfId="0" applyFont="1" applyFill="1" applyProtection="1">
      <protection locked="0"/>
    </xf>
    <xf numFmtId="0" fontId="28" fillId="15" borderId="0" xfId="0" applyFont="1" applyFill="1" applyProtection="1">
      <protection locked="0"/>
    </xf>
    <xf numFmtId="0" fontId="104" fillId="0" borderId="0" xfId="0" applyFont="1"/>
    <xf numFmtId="41" fontId="2" fillId="15" borderId="4" xfId="1" applyNumberFormat="1" applyFont="1" applyFill="1" applyBorder="1" applyProtection="1">
      <protection locked="0"/>
    </xf>
    <xf numFmtId="0" fontId="2" fillId="0" borderId="0" xfId="0" applyFont="1" applyProtection="1">
      <protection locked="0"/>
    </xf>
    <xf numFmtId="0" fontId="5" fillId="2" borderId="4" xfId="0" applyFont="1" applyFill="1" applyBorder="1" applyAlignment="1" applyProtection="1">
      <alignment wrapText="1"/>
      <protection locked="0"/>
    </xf>
    <xf numFmtId="37" fontId="2" fillId="2" borderId="4" xfId="1" applyNumberFormat="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9" fontId="2" fillId="2" borderId="4" xfId="0" applyNumberFormat="1"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4" xfId="0" applyFont="1" applyFill="1" applyBorder="1" applyAlignment="1" applyProtection="1">
      <alignment wrapText="1"/>
      <protection locked="0"/>
    </xf>
    <xf numFmtId="0" fontId="28" fillId="16" borderId="0" xfId="0" applyFont="1" applyFill="1"/>
    <xf numFmtId="5" fontId="21" fillId="16" borderId="12" xfId="0" applyNumberFormat="1" applyFont="1" applyFill="1" applyBorder="1"/>
    <xf numFmtId="5" fontId="19" fillId="16" borderId="47" xfId="0" applyNumberFormat="1" applyFont="1" applyFill="1" applyBorder="1"/>
    <xf numFmtId="6" fontId="30" fillId="0" borderId="85" xfId="0" applyNumberFormat="1" applyFont="1" applyBorder="1" applyAlignment="1">
      <alignment horizontal="right"/>
    </xf>
    <xf numFmtId="10" fontId="87" fillId="0" borderId="6" xfId="7" applyNumberFormat="1" applyFont="1" applyBorder="1"/>
    <xf numFmtId="6" fontId="30" fillId="0" borderId="61" xfId="0" applyNumberFormat="1" applyFont="1" applyBorder="1" applyAlignment="1">
      <alignment horizontal="right"/>
    </xf>
    <xf numFmtId="0" fontId="5" fillId="0" borderId="39" xfId="0" applyFont="1" applyBorder="1" applyAlignment="1">
      <alignment horizontal="center" vertical="center" wrapText="1"/>
    </xf>
    <xf numFmtId="169" fontId="19" fillId="16" borderId="25" xfId="0" applyNumberFormat="1" applyFont="1" applyFill="1" applyBorder="1"/>
    <xf numFmtId="0" fontId="19" fillId="7" borderId="19" xfId="0" applyFont="1" applyFill="1" applyBorder="1"/>
    <xf numFmtId="169" fontId="31" fillId="0" borderId="66" xfId="0" applyNumberFormat="1" applyFont="1" applyBorder="1"/>
    <xf numFmtId="6" fontId="91" fillId="0" borderId="24" xfId="0" applyNumberFormat="1" applyFont="1" applyBorder="1"/>
    <xf numFmtId="6" fontId="106" fillId="0" borderId="24" xfId="0" applyNumberFormat="1" applyFont="1" applyBorder="1"/>
    <xf numFmtId="6" fontId="107" fillId="0" borderId="24" xfId="0" applyNumberFormat="1" applyFont="1" applyBorder="1"/>
    <xf numFmtId="0" fontId="19" fillId="17" borderId="39" xfId="0" applyFont="1" applyFill="1" applyBorder="1" applyAlignment="1">
      <alignment horizontal="center" wrapText="1"/>
    </xf>
    <xf numFmtId="10" fontId="85" fillId="17" borderId="42" xfId="0" applyNumberFormat="1" applyFont="1" applyFill="1" applyBorder="1"/>
    <xf numFmtId="5" fontId="24" fillId="7" borderId="33" xfId="0" applyNumberFormat="1" applyFont="1" applyFill="1" applyBorder="1"/>
    <xf numFmtId="169" fontId="19" fillId="16" borderId="39" xfId="0" applyNumberFormat="1" applyFont="1" applyFill="1" applyBorder="1"/>
    <xf numFmtId="5" fontId="23" fillId="8" borderId="2" xfId="0" applyNumberFormat="1" applyFont="1" applyFill="1" applyBorder="1"/>
    <xf numFmtId="0" fontId="19" fillId="17" borderId="12" xfId="0" applyFont="1" applyFill="1" applyBorder="1" applyAlignment="1">
      <alignment horizontal="center" wrapText="1"/>
    </xf>
    <xf numFmtId="10" fontId="85" fillId="17" borderId="9" xfId="0" applyNumberFormat="1" applyFont="1" applyFill="1" applyBorder="1"/>
    <xf numFmtId="5" fontId="24" fillId="0" borderId="43" xfId="0" applyNumberFormat="1" applyFont="1" applyBorder="1"/>
    <xf numFmtId="5" fontId="21" fillId="10" borderId="91" xfId="0" applyNumberFormat="1" applyFont="1" applyFill="1" applyBorder="1"/>
    <xf numFmtId="10" fontId="85" fillId="17" borderId="15" xfId="0" applyNumberFormat="1" applyFont="1" applyFill="1" applyBorder="1"/>
    <xf numFmtId="10" fontId="85" fillId="17" borderId="5" xfId="0" applyNumberFormat="1" applyFont="1" applyFill="1" applyBorder="1"/>
    <xf numFmtId="0" fontId="19" fillId="17" borderId="58" xfId="0" applyFont="1" applyFill="1" applyBorder="1" applyAlignment="1">
      <alignment horizontal="center" wrapText="1"/>
    </xf>
    <xf numFmtId="0" fontId="19" fillId="7" borderId="12" xfId="0" applyFont="1" applyFill="1" applyBorder="1" applyAlignment="1">
      <alignment horizontal="center" wrapText="1"/>
    </xf>
    <xf numFmtId="0" fontId="29" fillId="17" borderId="38" xfId="0" applyFont="1" applyFill="1" applyBorder="1" applyAlignment="1">
      <alignment horizontal="center" wrapText="1"/>
    </xf>
    <xf numFmtId="0" fontId="19" fillId="17" borderId="39" xfId="0" applyFont="1" applyFill="1" applyBorder="1" applyAlignment="1">
      <alignment horizontal="left"/>
    </xf>
    <xf numFmtId="0" fontId="19" fillId="17" borderId="35" xfId="0" applyFont="1" applyFill="1" applyBorder="1" applyAlignment="1">
      <alignment horizontal="center" wrapText="1"/>
    </xf>
    <xf numFmtId="0" fontId="19" fillId="17" borderId="59" xfId="0" applyFont="1" applyFill="1" applyBorder="1" applyAlignment="1">
      <alignment horizontal="center" wrapText="1"/>
    </xf>
    <xf numFmtId="0" fontId="19" fillId="17" borderId="74" xfId="0" applyFont="1" applyFill="1" applyBorder="1" applyAlignment="1">
      <alignment horizontal="center" wrapText="1"/>
    </xf>
    <xf numFmtId="0" fontId="19" fillId="17" borderId="91" xfId="0" applyFont="1" applyFill="1" applyBorder="1" applyAlignment="1">
      <alignment horizontal="center" wrapText="1"/>
    </xf>
    <xf numFmtId="0" fontId="19" fillId="17" borderId="9" xfId="0" applyFont="1" applyFill="1" applyBorder="1"/>
    <xf numFmtId="0" fontId="28" fillId="17" borderId="40" xfId="0" applyFont="1" applyFill="1" applyBorder="1"/>
    <xf numFmtId="10" fontId="28" fillId="17" borderId="9" xfId="0" applyNumberFormat="1" applyFont="1" applyFill="1" applyBorder="1"/>
    <xf numFmtId="10" fontId="28" fillId="17" borderId="17" xfId="0" applyNumberFormat="1" applyFont="1" applyFill="1" applyBorder="1"/>
    <xf numFmtId="10" fontId="86" fillId="17" borderId="77" xfId="0" applyNumberFormat="1" applyFont="1" applyFill="1" applyBorder="1"/>
    <xf numFmtId="10" fontId="85" fillId="17" borderId="85" xfId="0" applyNumberFormat="1" applyFont="1" applyFill="1" applyBorder="1"/>
    <xf numFmtId="10" fontId="86" fillId="17" borderId="42" xfId="0" applyNumberFormat="1" applyFont="1" applyFill="1" applyBorder="1"/>
    <xf numFmtId="0" fontId="19" fillId="17" borderId="39" xfId="0" applyFont="1" applyFill="1" applyBorder="1" applyAlignment="1">
      <alignment horizontal="left" wrapText="1"/>
    </xf>
    <xf numFmtId="0" fontId="19" fillId="17" borderId="68" xfId="0" applyFont="1" applyFill="1" applyBorder="1" applyAlignment="1">
      <alignment horizontal="center" wrapText="1"/>
    </xf>
    <xf numFmtId="0" fontId="19" fillId="17" borderId="65" xfId="0" applyFont="1" applyFill="1" applyBorder="1" applyAlignment="1">
      <alignment horizontal="center" wrapText="1"/>
    </xf>
    <xf numFmtId="0" fontId="35" fillId="17" borderId="69" xfId="0" applyFont="1" applyFill="1" applyBorder="1"/>
    <xf numFmtId="0" fontId="28" fillId="17" borderId="70" xfId="0" applyFont="1" applyFill="1" applyBorder="1"/>
    <xf numFmtId="10" fontId="86" fillId="17" borderId="51" xfId="0" applyNumberFormat="1" applyFont="1" applyFill="1" applyBorder="1"/>
    <xf numFmtId="10" fontId="85" fillId="17" borderId="64" xfId="0" applyNumberFormat="1" applyFont="1" applyFill="1" applyBorder="1"/>
    <xf numFmtId="10" fontId="60" fillId="17" borderId="77" xfId="0" applyNumberFormat="1" applyFont="1" applyFill="1" applyBorder="1"/>
    <xf numFmtId="0" fontId="19" fillId="17" borderId="35" xfId="0" applyFont="1" applyFill="1" applyBorder="1" applyAlignment="1">
      <alignment horizontal="left"/>
    </xf>
    <xf numFmtId="0" fontId="19" fillId="17" borderId="75" xfId="0" applyFont="1" applyFill="1" applyBorder="1" applyAlignment="1">
      <alignment horizontal="center" wrapText="1"/>
    </xf>
    <xf numFmtId="0" fontId="19" fillId="17" borderId="51" xfId="0" applyFont="1" applyFill="1" applyBorder="1"/>
    <xf numFmtId="0" fontId="28" fillId="17" borderId="42" xfId="0" applyFont="1" applyFill="1" applyBorder="1"/>
    <xf numFmtId="10" fontId="28" fillId="17" borderId="42" xfId="0" applyNumberFormat="1" applyFont="1" applyFill="1" applyBorder="1"/>
    <xf numFmtId="10" fontId="28" fillId="17" borderId="86" xfId="0" applyNumberFormat="1" applyFont="1" applyFill="1" applyBorder="1"/>
    <xf numFmtId="10" fontId="85" fillId="17" borderId="86" xfId="0" applyNumberFormat="1" applyFont="1" applyFill="1" applyBorder="1"/>
    <xf numFmtId="0" fontId="29" fillId="17" borderId="36" xfId="0" applyFont="1" applyFill="1" applyBorder="1" applyAlignment="1">
      <alignment horizontal="center" wrapText="1"/>
    </xf>
    <xf numFmtId="0" fontId="29" fillId="17" borderId="37" xfId="0" applyFont="1" applyFill="1" applyBorder="1" applyAlignment="1">
      <alignment horizontal="center" wrapText="1"/>
    </xf>
    <xf numFmtId="0" fontId="29" fillId="17" borderId="39" xfId="0" applyFont="1" applyFill="1" applyBorder="1" applyAlignment="1">
      <alignment horizontal="center" wrapText="1"/>
    </xf>
    <xf numFmtId="10" fontId="50" fillId="17" borderId="8" xfId="0" applyNumberFormat="1" applyFont="1" applyFill="1" applyBorder="1"/>
    <xf numFmtId="10" fontId="53" fillId="17" borderId="8" xfId="0" applyNumberFormat="1" applyFont="1" applyFill="1" applyBorder="1"/>
    <xf numFmtId="0" fontId="19" fillId="17" borderId="51" xfId="0" applyFont="1" applyFill="1" applyBorder="1" applyAlignment="1">
      <alignment horizontal="center" wrapText="1"/>
    </xf>
    <xf numFmtId="0" fontId="29" fillId="17" borderId="52" xfId="0" applyFont="1" applyFill="1" applyBorder="1" applyAlignment="1">
      <alignment horizontal="center" wrapText="1"/>
    </xf>
    <xf numFmtId="0" fontId="19" fillId="17" borderId="16" xfId="0" applyFont="1" applyFill="1" applyBorder="1" applyAlignment="1">
      <alignment horizontal="center" wrapText="1"/>
    </xf>
    <xf numFmtId="0" fontId="29" fillId="17" borderId="20" xfId="0" applyFont="1" applyFill="1" applyBorder="1" applyAlignment="1">
      <alignment horizontal="center" wrapText="1"/>
    </xf>
    <xf numFmtId="0" fontId="29" fillId="17" borderId="53" xfId="0" applyFont="1" applyFill="1" applyBorder="1" applyAlignment="1">
      <alignment horizontal="center" wrapText="1"/>
    </xf>
    <xf numFmtId="0" fontId="29" fillId="17" borderId="15" xfId="0" applyFont="1" applyFill="1" applyBorder="1" applyAlignment="1">
      <alignment horizontal="center" wrapText="1"/>
    </xf>
    <xf numFmtId="0" fontId="28" fillId="17" borderId="16" xfId="0" applyFont="1" applyFill="1" applyBorder="1" applyAlignment="1">
      <alignment horizontal="center"/>
    </xf>
    <xf numFmtId="0" fontId="19" fillId="17" borderId="16" xfId="0" applyFont="1" applyFill="1" applyBorder="1" applyAlignment="1">
      <alignment horizontal="center"/>
    </xf>
    <xf numFmtId="10" fontId="52" fillId="7" borderId="87" xfId="0" applyNumberFormat="1" applyFont="1" applyFill="1" applyBorder="1"/>
    <xf numFmtId="0" fontId="39" fillId="17" borderId="69" xfId="0" applyFont="1" applyFill="1" applyBorder="1" applyAlignment="1">
      <alignment horizontal="center"/>
    </xf>
    <xf numFmtId="10" fontId="50" fillId="17" borderId="87" xfId="0" applyNumberFormat="1" applyFont="1" applyFill="1" applyBorder="1"/>
    <xf numFmtId="10" fontId="31" fillId="17" borderId="8" xfId="0" applyNumberFormat="1" applyFont="1" applyFill="1" applyBorder="1"/>
    <xf numFmtId="0" fontId="20" fillId="0" borderId="59" xfId="0" applyFont="1" applyBorder="1" applyAlignment="1">
      <alignment horizontal="center"/>
    </xf>
    <xf numFmtId="0" fontId="29" fillId="17" borderId="56" xfId="0" applyFont="1" applyFill="1" applyBorder="1" applyAlignment="1">
      <alignment horizontal="center" wrapText="1"/>
    </xf>
    <xf numFmtId="169" fontId="31" fillId="0" borderId="43" xfId="1" applyNumberFormat="1" applyFont="1" applyBorder="1"/>
    <xf numFmtId="169" fontId="31" fillId="0" borderId="43" xfId="0" applyNumberFormat="1" applyFont="1" applyBorder="1"/>
    <xf numFmtId="169" fontId="37" fillId="0" borderId="25" xfId="0" applyNumberFormat="1" applyFont="1" applyBorder="1"/>
    <xf numFmtId="10" fontId="31" fillId="17" borderId="19" xfId="0" applyNumberFormat="1" applyFont="1" applyFill="1" applyBorder="1"/>
    <xf numFmtId="5" fontId="31" fillId="0" borderId="48" xfId="0" applyNumberFormat="1" applyFont="1" applyBorder="1"/>
    <xf numFmtId="43" fontId="19" fillId="7" borderId="87" xfId="0" applyNumberFormat="1" applyFont="1" applyFill="1" applyBorder="1" applyAlignment="1">
      <alignment horizontal="center" wrapText="1"/>
    </xf>
    <xf numFmtId="169" fontId="19" fillId="0" borderId="54" xfId="0" applyNumberFormat="1" applyFont="1" applyBorder="1" applyAlignment="1">
      <alignment horizontal="center"/>
    </xf>
    <xf numFmtId="43" fontId="19" fillId="0" borderId="22" xfId="0" applyNumberFormat="1" applyFont="1" applyBorder="1" applyAlignment="1">
      <alignment horizontal="center"/>
    </xf>
    <xf numFmtId="0" fontId="30" fillId="7" borderId="5" xfId="0" applyFont="1" applyFill="1" applyBorder="1"/>
    <xf numFmtId="0" fontId="30" fillId="7" borderId="19" xfId="0" applyFont="1" applyFill="1" applyBorder="1"/>
    <xf numFmtId="0" fontId="0" fillId="7" borderId="31" xfId="0" applyFill="1" applyBorder="1"/>
    <xf numFmtId="0" fontId="0" fillId="7" borderId="5" xfId="0" applyFill="1" applyBorder="1"/>
    <xf numFmtId="169" fontId="30" fillId="7" borderId="45" xfId="0" applyNumberFormat="1" applyFont="1" applyFill="1" applyBorder="1"/>
    <xf numFmtId="169" fontId="30" fillId="17" borderId="45" xfId="0" applyNumberFormat="1" applyFont="1" applyFill="1" applyBorder="1"/>
    <xf numFmtId="169" fontId="33" fillId="17" borderId="45" xfId="0" applyNumberFormat="1" applyFont="1" applyFill="1" applyBorder="1"/>
    <xf numFmtId="169" fontId="30" fillId="17" borderId="45" xfId="0" applyNumberFormat="1" applyFont="1" applyFill="1" applyBorder="1" applyAlignment="1">
      <alignment horizontal="center"/>
    </xf>
    <xf numFmtId="5" fontId="30" fillId="17" borderId="2" xfId="0" applyNumberFormat="1" applyFont="1" applyFill="1" applyBorder="1"/>
    <xf numFmtId="0" fontId="0" fillId="17" borderId="2" xfId="0" applyFill="1" applyBorder="1"/>
    <xf numFmtId="169" fontId="0" fillId="17" borderId="45" xfId="0" applyNumberFormat="1" applyFill="1" applyBorder="1"/>
    <xf numFmtId="169" fontId="38" fillId="17" borderId="45" xfId="0" applyNumberFormat="1" applyFont="1" applyFill="1" applyBorder="1"/>
    <xf numFmtId="169" fontId="29" fillId="0" borderId="6" xfId="0" applyNumberFormat="1" applyFont="1" applyBorder="1"/>
    <xf numFmtId="6" fontId="30" fillId="7" borderId="83" xfId="0" applyNumberFormat="1" applyFont="1" applyFill="1" applyBorder="1" applyAlignment="1">
      <alignment horizontal="right"/>
    </xf>
    <xf numFmtId="6" fontId="30" fillId="7" borderId="21" xfId="0" applyNumberFormat="1" applyFont="1" applyFill="1" applyBorder="1" applyAlignment="1">
      <alignment horizontal="right"/>
    </xf>
    <xf numFmtId="6" fontId="30" fillId="7" borderId="41" xfId="0" applyNumberFormat="1" applyFont="1" applyFill="1" applyBorder="1" applyAlignment="1">
      <alignment horizontal="right"/>
    </xf>
    <xf numFmtId="169" fontId="30" fillId="7" borderId="8" xfId="0" applyNumberFormat="1" applyFont="1" applyFill="1" applyBorder="1" applyAlignment="1">
      <alignment horizontal="right"/>
    </xf>
    <xf numFmtId="6" fontId="30" fillId="7" borderId="7" xfId="0" applyNumberFormat="1" applyFont="1" applyFill="1" applyBorder="1" applyAlignment="1">
      <alignment horizontal="right"/>
    </xf>
    <xf numFmtId="6" fontId="30" fillId="7" borderId="4" xfId="0" applyNumberFormat="1" applyFont="1" applyFill="1" applyBorder="1" applyAlignment="1">
      <alignment horizontal="right"/>
    </xf>
    <xf numFmtId="6" fontId="15" fillId="7" borderId="24" xfId="0" applyNumberFormat="1" applyFont="1" applyFill="1" applyBorder="1"/>
    <xf numFmtId="6" fontId="5" fillId="7" borderId="55" xfId="0" applyNumberFormat="1" applyFont="1" applyFill="1" applyBorder="1"/>
    <xf numFmtId="169" fontId="30" fillId="17" borderId="23" xfId="0" applyNumberFormat="1" applyFont="1" applyFill="1" applyBorder="1"/>
    <xf numFmtId="169" fontId="30" fillId="17" borderId="24" xfId="0" applyNumberFormat="1" applyFont="1" applyFill="1" applyBorder="1"/>
    <xf numFmtId="3" fontId="30" fillId="17" borderId="23" xfId="0" applyNumberFormat="1" applyFont="1" applyFill="1" applyBorder="1"/>
    <xf numFmtId="169" fontId="33" fillId="17" borderId="24" xfId="0" applyNumberFormat="1" applyFont="1" applyFill="1" applyBorder="1"/>
    <xf numFmtId="169" fontId="30" fillId="17" borderId="23" xfId="0" applyNumberFormat="1" applyFont="1" applyFill="1" applyBorder="1" applyAlignment="1">
      <alignment horizontal="center"/>
    </xf>
    <xf numFmtId="169" fontId="30" fillId="17" borderId="24" xfId="0" applyNumberFormat="1" applyFont="1" applyFill="1" applyBorder="1" applyAlignment="1">
      <alignment horizontal="center"/>
    </xf>
    <xf numFmtId="169" fontId="0" fillId="17" borderId="24" xfId="0" applyNumberFormat="1" applyFill="1" applyBorder="1"/>
    <xf numFmtId="7" fontId="30" fillId="17" borderId="23" xfId="0" applyNumberFormat="1" applyFont="1" applyFill="1" applyBorder="1"/>
    <xf numFmtId="169" fontId="38" fillId="17" borderId="24" xfId="0" applyNumberFormat="1" applyFont="1" applyFill="1" applyBorder="1"/>
    <xf numFmtId="5" fontId="30" fillId="17" borderId="10" xfId="0" applyNumberFormat="1" applyFont="1" applyFill="1" applyBorder="1"/>
    <xf numFmtId="5" fontId="30" fillId="17" borderId="29" xfId="0" applyNumberFormat="1" applyFont="1" applyFill="1" applyBorder="1"/>
    <xf numFmtId="0" fontId="30" fillId="17" borderId="10" xfId="0" applyFont="1" applyFill="1" applyBorder="1"/>
    <xf numFmtId="0" fontId="0" fillId="17" borderId="29" xfId="0" applyFill="1" applyBorder="1"/>
    <xf numFmtId="5" fontId="19" fillId="17" borderId="0" xfId="0" applyNumberFormat="1" applyFont="1" applyFill="1" applyAlignment="1">
      <alignment horizontal="center"/>
    </xf>
    <xf numFmtId="169" fontId="29" fillId="0" borderId="4" xfId="0" applyNumberFormat="1" applyFont="1" applyBorder="1"/>
    <xf numFmtId="169" fontId="29" fillId="0" borderId="66" xfId="0" applyNumberFormat="1" applyFont="1" applyBorder="1"/>
    <xf numFmtId="39" fontId="7" fillId="0" borderId="0" xfId="0" applyNumberFormat="1" applyFont="1"/>
    <xf numFmtId="39" fontId="7" fillId="0" borderId="0" xfId="0" applyNumberFormat="1" applyFont="1" applyAlignment="1">
      <alignment horizontal="left"/>
    </xf>
    <xf numFmtId="39" fontId="102" fillId="0" borderId="0" xfId="0" applyNumberFormat="1" applyFont="1" applyAlignment="1">
      <alignment horizontal="center"/>
    </xf>
    <xf numFmtId="39" fontId="8" fillId="0" borderId="0" xfId="0" applyNumberFormat="1" applyFont="1" applyAlignment="1">
      <alignment horizontal="center"/>
    </xf>
    <xf numFmtId="39" fontId="109" fillId="0" borderId="0" xfId="0" applyNumberFormat="1" applyFont="1"/>
    <xf numFmtId="38" fontId="108" fillId="0" borderId="24" xfId="0" applyNumberFormat="1" applyFont="1" applyBorder="1"/>
    <xf numFmtId="38" fontId="107" fillId="0" borderId="24" xfId="0" applyNumberFormat="1" applyFont="1" applyBorder="1"/>
    <xf numFmtId="38" fontId="108" fillId="7" borderId="24" xfId="0" applyNumberFormat="1" applyFont="1" applyFill="1" applyBorder="1"/>
    <xf numFmtId="38" fontId="107" fillId="7" borderId="24" xfId="0" applyNumberFormat="1" applyFont="1" applyFill="1" applyBorder="1"/>
    <xf numFmtId="38" fontId="92" fillId="0" borderId="33" xfId="0" applyNumberFormat="1" applyFont="1" applyBorder="1"/>
    <xf numFmtId="38" fontId="30" fillId="0" borderId="33" xfId="0" applyNumberFormat="1" applyFont="1" applyBorder="1"/>
    <xf numFmtId="6" fontId="2" fillId="0" borderId="4" xfId="0" applyNumberFormat="1" applyFont="1" applyBorder="1"/>
    <xf numFmtId="6" fontId="2" fillId="2" borderId="4" xfId="0" applyNumberFormat="1" applyFont="1" applyFill="1" applyBorder="1" applyProtection="1">
      <protection locked="0"/>
    </xf>
    <xf numFmtId="6" fontId="2" fillId="2" borderId="4" xfId="3" applyNumberFormat="1" applyFont="1" applyFill="1" applyBorder="1" applyAlignment="1" applyProtection="1">
      <alignment horizontal="center"/>
      <protection locked="0"/>
    </xf>
    <xf numFmtId="6" fontId="2" fillId="0" borderId="60" xfId="1" applyNumberFormat="1" applyFont="1" applyBorder="1" applyAlignment="1">
      <alignment horizontal="right"/>
    </xf>
    <xf numFmtId="6" fontId="2" fillId="0" borderId="4" xfId="3" applyNumberFormat="1" applyFont="1" applyBorder="1" applyAlignment="1">
      <alignment horizontal="right"/>
    </xf>
    <xf numFmtId="6" fontId="2" fillId="2" borderId="4" xfId="1" applyNumberFormat="1" applyFont="1" applyFill="1" applyBorder="1" applyAlignment="1" applyProtection="1">
      <alignment horizontal="right"/>
      <protection locked="0"/>
    </xf>
    <xf numFmtId="6" fontId="2" fillId="2" borderId="4" xfId="0" applyNumberFormat="1" applyFont="1" applyFill="1" applyBorder="1" applyAlignment="1" applyProtection="1">
      <alignment horizontal="right"/>
      <protection locked="0"/>
    </xf>
    <xf numFmtId="169" fontId="8" fillId="15" borderId="4" xfId="1" applyNumberFormat="1" applyFont="1" applyFill="1" applyBorder="1" applyAlignment="1" applyProtection="1">
      <alignment horizontal="right"/>
      <protection locked="0"/>
    </xf>
    <xf numFmtId="169" fontId="8" fillId="2" borderId="4" xfId="1" applyNumberFormat="1" applyFont="1" applyFill="1" applyBorder="1" applyAlignment="1" applyProtection="1">
      <alignment horizontal="right"/>
      <protection locked="0"/>
    </xf>
    <xf numFmtId="169" fontId="8" fillId="2" borderId="4" xfId="0" applyNumberFormat="1" applyFont="1" applyFill="1" applyBorder="1" applyAlignment="1" applyProtection="1">
      <alignment horizontal="right"/>
      <protection locked="0"/>
    </xf>
    <xf numFmtId="169" fontId="8" fillId="0" borderId="60" xfId="1" applyNumberFormat="1" applyFont="1" applyBorder="1" applyAlignment="1">
      <alignment horizontal="right"/>
    </xf>
    <xf numFmtId="169" fontId="8" fillId="0" borderId="60" xfId="1" applyNumberFormat="1" applyFont="1" applyBorder="1"/>
    <xf numFmtId="169" fontId="8" fillId="0" borderId="4" xfId="3" applyNumberFormat="1" applyFont="1" applyBorder="1" applyAlignment="1">
      <alignment horizontal="right"/>
    </xf>
    <xf numFmtId="169" fontId="8" fillId="0" borderId="4" xfId="1" applyNumberFormat="1" applyFont="1" applyBorder="1"/>
    <xf numFmtId="169" fontId="8" fillId="0" borderId="4" xfId="0" applyNumberFormat="1" applyFont="1" applyBorder="1"/>
    <xf numFmtId="169" fontId="8" fillId="7" borderId="4" xfId="0" applyNumberFormat="1" applyFont="1" applyFill="1" applyBorder="1"/>
    <xf numFmtId="169" fontId="7" fillId="0" borderId="62" xfId="0" applyNumberFormat="1" applyFont="1" applyBorder="1"/>
    <xf numFmtId="169" fontId="8" fillId="0" borderId="0" xfId="1" applyNumberFormat="1" applyFont="1"/>
    <xf numFmtId="6" fontId="2" fillId="2" borderId="4" xfId="3" applyNumberFormat="1" applyFont="1" applyFill="1" applyBorder="1" applyAlignment="1" applyProtection="1">
      <alignment horizontal="right"/>
      <protection locked="0"/>
    </xf>
    <xf numFmtId="0" fontId="0" fillId="0" borderId="0" xfId="0" applyProtection="1">
      <protection locked="0"/>
    </xf>
    <xf numFmtId="14" fontId="20" fillId="0" borderId="0" xfId="0" applyNumberFormat="1" applyFont="1" applyAlignment="1" applyProtection="1">
      <alignment horizontal="right"/>
      <protection locked="0"/>
    </xf>
    <xf numFmtId="0" fontId="5" fillId="0" borderId="0" xfId="0" applyFont="1" applyProtection="1">
      <protection locked="0"/>
    </xf>
    <xf numFmtId="10" fontId="0" fillId="0" borderId="0" xfId="0" applyNumberFormat="1" applyProtection="1">
      <protection locked="0"/>
    </xf>
    <xf numFmtId="3" fontId="0" fillId="0" borderId="0" xfId="0" applyNumberFormat="1" applyProtection="1">
      <protection locked="0"/>
    </xf>
    <xf numFmtId="0" fontId="30" fillId="0" borderId="0" xfId="0" applyFont="1" applyProtection="1">
      <protection locked="0"/>
    </xf>
    <xf numFmtId="0" fontId="29" fillId="0" borderId="0" xfId="0" applyFont="1" applyProtection="1">
      <protection locked="0"/>
    </xf>
    <xf numFmtId="0" fontId="29" fillId="0" borderId="0" xfId="0" applyFont="1" applyAlignment="1" applyProtection="1">
      <alignment horizontal="right"/>
      <protection locked="0"/>
    </xf>
    <xf numFmtId="0" fontId="5" fillId="0" borderId="0" xfId="0" applyFont="1" applyAlignment="1" applyProtection="1">
      <alignment horizontal="center"/>
      <protection locked="0"/>
    </xf>
    <xf numFmtId="0" fontId="29" fillId="0" borderId="6" xfId="0" applyFont="1" applyBorder="1" applyAlignment="1" applyProtection="1">
      <alignment horizontal="center"/>
      <protection locked="0"/>
    </xf>
    <xf numFmtId="0" fontId="30" fillId="0" borderId="6" xfId="0" applyFont="1" applyBorder="1" applyAlignment="1" applyProtection="1">
      <alignment horizontal="center"/>
      <protection locked="0"/>
    </xf>
    <xf numFmtId="0" fontId="30" fillId="0" borderId="33" xfId="0" applyFont="1" applyBorder="1" applyAlignment="1" applyProtection="1">
      <alignment horizontal="center"/>
      <protection locked="0"/>
    </xf>
    <xf numFmtId="0" fontId="30" fillId="0" borderId="33" xfId="0" applyFont="1" applyBorder="1" applyProtection="1">
      <protection locked="0"/>
    </xf>
    <xf numFmtId="169" fontId="0" fillId="0" borderId="0" xfId="0" applyNumberFormat="1" applyProtection="1">
      <protection locked="0"/>
    </xf>
    <xf numFmtId="43" fontId="0" fillId="0" borderId="0" xfId="0" applyNumberFormat="1" applyProtection="1">
      <protection locked="0"/>
    </xf>
    <xf numFmtId="0" fontId="30" fillId="7" borderId="6" xfId="0" applyFont="1" applyFill="1" applyBorder="1" applyAlignment="1" applyProtection="1">
      <alignment horizontal="center"/>
      <protection locked="0"/>
    </xf>
    <xf numFmtId="0" fontId="30" fillId="17" borderId="76" xfId="0" applyFont="1" applyFill="1" applyBorder="1" applyAlignment="1" applyProtection="1">
      <alignment horizontal="center"/>
      <protection locked="0"/>
    </xf>
    <xf numFmtId="0" fontId="30" fillId="17" borderId="76" xfId="0" applyFont="1" applyFill="1" applyBorder="1" applyProtection="1">
      <protection locked="0"/>
    </xf>
    <xf numFmtId="4" fontId="0" fillId="17" borderId="40" xfId="0" applyNumberFormat="1" applyFill="1" applyBorder="1" applyProtection="1">
      <protection locked="0"/>
    </xf>
    <xf numFmtId="4" fontId="0" fillId="17" borderId="10" xfId="0" applyNumberFormat="1" applyFill="1" applyBorder="1" applyProtection="1">
      <protection locked="0"/>
    </xf>
    <xf numFmtId="4" fontId="0" fillId="17" borderId="11" xfId="0" applyNumberFormat="1" applyFill="1" applyBorder="1" applyProtection="1">
      <protection locked="0"/>
    </xf>
    <xf numFmtId="4" fontId="0" fillId="17" borderId="17" xfId="0" applyNumberFormat="1" applyFill="1" applyBorder="1" applyProtection="1">
      <protection locked="0"/>
    </xf>
    <xf numFmtId="169" fontId="30" fillId="17" borderId="56" xfId="0" applyNumberFormat="1" applyFont="1" applyFill="1" applyBorder="1" applyProtection="1">
      <protection locked="0"/>
    </xf>
    <xf numFmtId="169" fontId="30" fillId="17" borderId="57" xfId="0" applyNumberFormat="1" applyFont="1" applyFill="1" applyBorder="1" applyProtection="1">
      <protection locked="0"/>
    </xf>
    <xf numFmtId="169" fontId="30" fillId="17" borderId="58" xfId="0" applyNumberFormat="1" applyFont="1" applyFill="1" applyBorder="1" applyProtection="1">
      <protection locked="0"/>
    </xf>
    <xf numFmtId="169" fontId="0" fillId="17" borderId="57" xfId="0" applyNumberFormat="1" applyFill="1" applyBorder="1" applyProtection="1">
      <protection locked="0"/>
    </xf>
    <xf numFmtId="169" fontId="0" fillId="17" borderId="58" xfId="0" applyNumberFormat="1" applyFill="1" applyBorder="1" applyProtection="1">
      <protection locked="0"/>
    </xf>
    <xf numFmtId="4" fontId="0" fillId="17" borderId="35" xfId="0" applyNumberFormat="1" applyFill="1" applyBorder="1" applyProtection="1">
      <protection locked="0"/>
    </xf>
    <xf numFmtId="4" fontId="0" fillId="17" borderId="56" xfId="0" applyNumberFormat="1" applyFill="1" applyBorder="1" applyProtection="1">
      <protection locked="0"/>
    </xf>
    <xf numFmtId="4" fontId="0" fillId="17" borderId="37" xfId="0" applyNumberFormat="1" applyFill="1" applyBorder="1" applyProtection="1">
      <protection locked="0"/>
    </xf>
    <xf numFmtId="4" fontId="0" fillId="17" borderId="59" xfId="0" applyNumberFormat="1" applyFill="1" applyBorder="1" applyProtection="1">
      <protection locked="0"/>
    </xf>
    <xf numFmtId="0" fontId="30" fillId="0" borderId="76" xfId="0" applyFont="1" applyBorder="1" applyAlignment="1" applyProtection="1">
      <alignment horizontal="center"/>
      <protection locked="0"/>
    </xf>
    <xf numFmtId="0" fontId="29" fillId="0" borderId="76" xfId="0" applyFont="1" applyBorder="1" applyProtection="1">
      <protection locked="0"/>
    </xf>
    <xf numFmtId="0" fontId="30" fillId="0" borderId="9" xfId="0" applyFont="1" applyBorder="1" applyProtection="1">
      <protection locked="0"/>
    </xf>
    <xf numFmtId="169" fontId="29" fillId="0" borderId="90" xfId="0" applyNumberFormat="1" applyFont="1" applyBorder="1" applyProtection="1">
      <protection locked="0"/>
    </xf>
    <xf numFmtId="169" fontId="29" fillId="0" borderId="30" xfId="0" applyNumberFormat="1" applyFont="1" applyBorder="1" applyProtection="1">
      <protection locked="0"/>
    </xf>
    <xf numFmtId="169" fontId="29" fillId="0" borderId="0" xfId="0" applyNumberFormat="1" applyFont="1" applyProtection="1">
      <protection locked="0"/>
    </xf>
    <xf numFmtId="169" fontId="29" fillId="0" borderId="17" xfId="0" applyNumberFormat="1" applyFont="1" applyBorder="1" applyProtection="1">
      <protection locked="0"/>
    </xf>
    <xf numFmtId="169" fontId="29" fillId="0" borderId="9" xfId="0" applyNumberFormat="1" applyFont="1" applyBorder="1" applyProtection="1">
      <protection locked="0"/>
    </xf>
    <xf numFmtId="0" fontId="30" fillId="0" borderId="0" xfId="0" applyFont="1" applyAlignment="1" applyProtection="1">
      <alignment horizontal="center"/>
      <protection locked="0"/>
    </xf>
    <xf numFmtId="0" fontId="30" fillId="0" borderId="0" xfId="0" applyFont="1" applyAlignment="1" applyProtection="1">
      <alignment horizontal="right"/>
      <protection locked="0"/>
    </xf>
    <xf numFmtId="0" fontId="29" fillId="0" borderId="0" xfId="0" applyFont="1" applyAlignment="1" applyProtection="1">
      <alignment horizontal="center"/>
      <protection locked="0"/>
    </xf>
    <xf numFmtId="0" fontId="83" fillId="0" borderId="35" xfId="0" applyFont="1" applyBorder="1" applyProtection="1">
      <protection locked="0"/>
    </xf>
    <xf numFmtId="0" fontId="29" fillId="0" borderId="58" xfId="0" applyFont="1" applyBorder="1" applyAlignment="1" applyProtection="1">
      <alignment horizontal="center"/>
      <protection locked="0"/>
    </xf>
    <xf numFmtId="0" fontId="82" fillId="0" borderId="37" xfId="0" applyFont="1" applyBorder="1" applyAlignment="1" applyProtection="1">
      <alignment horizontal="center"/>
      <protection locked="0"/>
    </xf>
    <xf numFmtId="0" fontId="30" fillId="0" borderId="58" xfId="0" applyFont="1" applyBorder="1" applyProtection="1">
      <protection locked="0"/>
    </xf>
    <xf numFmtId="0" fontId="0" fillId="0" borderId="59" xfId="0" applyBorder="1" applyProtection="1">
      <protection locked="0"/>
    </xf>
    <xf numFmtId="0" fontId="30" fillId="0" borderId="56" xfId="0" applyFont="1" applyBorder="1" applyAlignment="1" applyProtection="1">
      <alignment horizontal="left" wrapText="1"/>
      <protection locked="0"/>
    </xf>
    <xf numFmtId="0" fontId="30" fillId="0" borderId="37" xfId="0" applyFont="1" applyBorder="1" applyAlignment="1" applyProtection="1">
      <alignment horizontal="center" vertical="center" wrapText="1"/>
      <protection locked="0"/>
    </xf>
    <xf numFmtId="0" fontId="14" fillId="0" borderId="0" xfId="0" applyFont="1" applyAlignment="1" applyProtection="1">
      <alignment horizontal="center"/>
      <protection locked="0"/>
    </xf>
    <xf numFmtId="7" fontId="0" fillId="0" borderId="0" xfId="0" applyNumberFormat="1" applyProtection="1">
      <protection locked="0"/>
    </xf>
    <xf numFmtId="6" fontId="0" fillId="0" borderId="22" xfId="0" applyNumberFormat="1" applyBorder="1" applyProtection="1">
      <protection locked="0"/>
    </xf>
    <xf numFmtId="6" fontId="0" fillId="5" borderId="31" xfId="0" applyNumberFormat="1" applyFill="1" applyBorder="1" applyProtection="1">
      <protection locked="0"/>
    </xf>
    <xf numFmtId="6" fontId="88" fillId="15" borderId="41" xfId="0" applyNumberFormat="1" applyFont="1" applyFill="1" applyBorder="1" applyAlignment="1" applyProtection="1">
      <alignment horizontal="right"/>
      <protection locked="0"/>
    </xf>
    <xf numFmtId="6" fontId="30" fillId="15" borderId="8" xfId="0" applyNumberFormat="1" applyFont="1" applyFill="1" applyBorder="1" applyAlignment="1" applyProtection="1">
      <alignment horizontal="right"/>
      <protection locked="0"/>
    </xf>
    <xf numFmtId="6" fontId="0" fillId="15" borderId="31" xfId="0" applyNumberFormat="1" applyFill="1" applyBorder="1" applyProtection="1">
      <protection locked="0"/>
    </xf>
    <xf numFmtId="6" fontId="0" fillId="0" borderId="31" xfId="0" applyNumberFormat="1" applyBorder="1" applyProtection="1">
      <protection locked="0"/>
    </xf>
    <xf numFmtId="6" fontId="30" fillId="0" borderId="7" xfId="0" applyNumberFormat="1" applyFont="1" applyBorder="1" applyAlignment="1" applyProtection="1">
      <alignment horizontal="right"/>
      <protection locked="0"/>
    </xf>
    <xf numFmtId="0" fontId="0" fillId="0" borderId="24" xfId="0" applyBorder="1" applyProtection="1">
      <protection locked="0"/>
    </xf>
    <xf numFmtId="0" fontId="0" fillId="5" borderId="24" xfId="0" applyFill="1" applyBorder="1" applyProtection="1">
      <protection locked="0"/>
    </xf>
    <xf numFmtId="6" fontId="30" fillId="0" borderId="4" xfId="0" applyNumberFormat="1" applyFont="1" applyBorder="1" applyAlignment="1" applyProtection="1">
      <alignment horizontal="right"/>
      <protection locked="0"/>
    </xf>
    <xf numFmtId="6" fontId="3" fillId="6" borderId="24" xfId="0" applyNumberFormat="1" applyFont="1" applyFill="1" applyBorder="1" applyProtection="1">
      <protection locked="0"/>
    </xf>
    <xf numFmtId="6" fontId="0" fillId="0" borderId="0" xfId="0" applyNumberFormat="1" applyProtection="1">
      <protection locked="0"/>
    </xf>
    <xf numFmtId="6" fontId="30" fillId="0" borderId="32" xfId="0" applyNumberFormat="1" applyFont="1" applyBorder="1" applyAlignment="1" applyProtection="1">
      <alignment horizontal="right"/>
      <protection locked="0"/>
    </xf>
    <xf numFmtId="6" fontId="30" fillId="0" borderId="26" xfId="0" applyNumberFormat="1" applyFont="1" applyBorder="1" applyAlignment="1" applyProtection="1">
      <alignment horizontal="right"/>
      <protection locked="0"/>
    </xf>
    <xf numFmtId="6" fontId="0" fillId="0" borderId="0" xfId="0" applyNumberFormat="1" applyAlignment="1" applyProtection="1">
      <alignment horizontal="right"/>
      <protection locked="0"/>
    </xf>
    <xf numFmtId="0" fontId="0" fillId="0" borderId="0" xfId="0" applyAlignment="1" applyProtection="1">
      <alignment horizontal="right"/>
      <protection locked="0"/>
    </xf>
    <xf numFmtId="0" fontId="23" fillId="0" borderId="0" xfId="0" applyFont="1" applyProtection="1">
      <protection locked="0"/>
    </xf>
    <xf numFmtId="6" fontId="14" fillId="0" borderId="22" xfId="0" applyNumberFormat="1" applyFont="1" applyBorder="1" applyProtection="1">
      <protection locked="0"/>
    </xf>
    <xf numFmtId="6" fontId="5" fillId="5" borderId="22" xfId="0" applyNumberFormat="1" applyFont="1" applyFill="1" applyBorder="1" applyProtection="1">
      <protection locked="0"/>
    </xf>
    <xf numFmtId="6" fontId="14" fillId="15" borderId="31" xfId="0" applyNumberFormat="1" applyFont="1" applyFill="1" applyBorder="1" applyProtection="1">
      <protection locked="0"/>
    </xf>
    <xf numFmtId="6" fontId="5" fillId="5" borderId="31" xfId="0" applyNumberFormat="1" applyFont="1" applyFill="1" applyBorder="1" applyProtection="1">
      <protection locked="0"/>
    </xf>
    <xf numFmtId="6" fontId="14" fillId="0" borderId="31" xfId="0" applyNumberFormat="1" applyFont="1" applyBorder="1" applyProtection="1">
      <protection locked="0"/>
    </xf>
    <xf numFmtId="0" fontId="14" fillId="0" borderId="24" xfId="0" applyFont="1" applyBorder="1" applyProtection="1">
      <protection locked="0"/>
    </xf>
    <xf numFmtId="0" fontId="5" fillId="5" borderId="24" xfId="0" applyFont="1" applyFill="1" applyBorder="1" applyProtection="1">
      <protection locked="0"/>
    </xf>
    <xf numFmtId="6" fontId="15" fillId="6" borderId="24" xfId="0" applyNumberFormat="1" applyFont="1" applyFill="1" applyBorder="1" applyProtection="1">
      <protection locked="0"/>
    </xf>
    <xf numFmtId="8" fontId="0" fillId="0" borderId="0" xfId="0" applyNumberFormat="1" applyProtection="1">
      <protection locked="0"/>
    </xf>
    <xf numFmtId="6" fontId="30" fillId="0" borderId="0" xfId="0" applyNumberFormat="1" applyFont="1" applyAlignment="1" applyProtection="1">
      <alignment horizontal="right"/>
      <protection locked="0"/>
    </xf>
    <xf numFmtId="38" fontId="14" fillId="0" borderId="0" xfId="0" applyNumberFormat="1" applyFont="1" applyProtection="1">
      <protection locked="0"/>
    </xf>
    <xf numFmtId="6" fontId="5" fillId="0" borderId="0" xfId="0" applyNumberFormat="1" applyFont="1" applyProtection="1">
      <protection locked="0"/>
    </xf>
    <xf numFmtId="38" fontId="14" fillId="7" borderId="22" xfId="0" applyNumberFormat="1" applyFont="1" applyFill="1" applyBorder="1" applyProtection="1">
      <protection locked="0"/>
    </xf>
    <xf numFmtId="6" fontId="5" fillId="7" borderId="22" xfId="0" applyNumberFormat="1" applyFont="1" applyFill="1" applyBorder="1" applyProtection="1">
      <protection locked="0"/>
    </xf>
    <xf numFmtId="38" fontId="14" fillId="15" borderId="31" xfId="0" applyNumberFormat="1" applyFont="1" applyFill="1" applyBorder="1" applyProtection="1">
      <protection locked="0"/>
    </xf>
    <xf numFmtId="6" fontId="5" fillId="7" borderId="31" xfId="0" applyNumberFormat="1" applyFont="1" applyFill="1" applyBorder="1" applyProtection="1">
      <protection locked="0"/>
    </xf>
    <xf numFmtId="38" fontId="14" fillId="7" borderId="31" xfId="0" applyNumberFormat="1" applyFont="1" applyFill="1" applyBorder="1" applyProtection="1">
      <protection locked="0"/>
    </xf>
    <xf numFmtId="6" fontId="30" fillId="7" borderId="7" xfId="0" applyNumberFormat="1" applyFont="1" applyFill="1" applyBorder="1" applyAlignment="1" applyProtection="1">
      <alignment horizontal="right"/>
      <protection locked="0"/>
    </xf>
    <xf numFmtId="38" fontId="36" fillId="7" borderId="4" xfId="0" applyNumberFormat="1" applyFont="1" applyFill="1" applyBorder="1" applyAlignment="1" applyProtection="1">
      <alignment horizontal="right"/>
      <protection locked="0"/>
    </xf>
    <xf numFmtId="0" fontId="5" fillId="7" borderId="24" xfId="0" applyFont="1" applyFill="1" applyBorder="1" applyProtection="1">
      <protection locked="0"/>
    </xf>
    <xf numFmtId="6" fontId="30" fillId="7" borderId="4" xfId="0" applyNumberFormat="1" applyFont="1" applyFill="1" applyBorder="1" applyAlignment="1" applyProtection="1">
      <alignment horizontal="right"/>
      <protection locked="0"/>
    </xf>
    <xf numFmtId="6" fontId="30" fillId="7" borderId="32" xfId="0" applyNumberFormat="1" applyFont="1" applyFill="1" applyBorder="1" applyAlignment="1" applyProtection="1">
      <alignment horizontal="right"/>
      <protection locked="0"/>
    </xf>
    <xf numFmtId="6" fontId="30" fillId="7" borderId="26" xfId="0" applyNumberFormat="1" applyFont="1" applyFill="1" applyBorder="1" applyAlignment="1" applyProtection="1">
      <alignment horizontal="right"/>
      <protection locked="0"/>
    </xf>
    <xf numFmtId="38" fontId="30" fillId="0" borderId="0" xfId="0" applyNumberFormat="1" applyFont="1" applyAlignment="1" applyProtection="1">
      <alignment horizontal="right"/>
      <protection locked="0"/>
    </xf>
    <xf numFmtId="6" fontId="5" fillId="3" borderId="0" xfId="0" applyNumberFormat="1" applyFont="1" applyFill="1" applyProtection="1">
      <protection locked="0"/>
    </xf>
    <xf numFmtId="38" fontId="92" fillId="0" borderId="42" xfId="0" applyNumberFormat="1" applyFont="1" applyBorder="1" applyProtection="1">
      <protection locked="0"/>
    </xf>
    <xf numFmtId="38" fontId="87" fillId="0" borderId="33" xfId="7" applyNumberFormat="1" applyFont="1" applyBorder="1" applyProtection="1">
      <protection locked="0"/>
    </xf>
    <xf numFmtId="0" fontId="0" fillId="3" borderId="0" xfId="0" applyFill="1" applyProtection="1">
      <protection locked="0"/>
    </xf>
    <xf numFmtId="6" fontId="92" fillId="0" borderId="0" xfId="0" applyNumberFormat="1" applyFont="1" applyProtection="1">
      <protection locked="0"/>
    </xf>
    <xf numFmtId="6" fontId="15" fillId="0" borderId="0" xfId="0" applyNumberFormat="1" applyFont="1" applyProtection="1">
      <protection locked="0"/>
    </xf>
    <xf numFmtId="6" fontId="29" fillId="0" borderId="7" xfId="0" applyNumberFormat="1" applyFont="1" applyBorder="1" applyAlignment="1" applyProtection="1">
      <alignment horizontal="left"/>
      <protection locked="0"/>
    </xf>
    <xf numFmtId="6" fontId="29" fillId="0" borderId="4" xfId="0" applyNumberFormat="1" applyFont="1" applyBorder="1" applyProtection="1">
      <protection locked="0"/>
    </xf>
    <xf numFmtId="6" fontId="30" fillId="0" borderId="4" xfId="0" applyNumberFormat="1" applyFont="1" applyBorder="1" applyProtection="1">
      <protection locked="0"/>
    </xf>
    <xf numFmtId="6" fontId="30" fillId="0" borderId="6" xfId="0" applyNumberFormat="1" applyFont="1" applyBorder="1" applyProtection="1">
      <protection locked="0"/>
    </xf>
    <xf numFmtId="6" fontId="3" fillId="3" borderId="0" xfId="0" applyNumberFormat="1" applyFont="1" applyFill="1" applyProtection="1">
      <protection locked="0"/>
    </xf>
    <xf numFmtId="6" fontId="3" fillId="0" borderId="0" xfId="0" applyNumberFormat="1" applyFont="1" applyProtection="1">
      <protection locked="0"/>
    </xf>
    <xf numFmtId="6" fontId="30" fillId="0" borderId="32" xfId="0" applyNumberFormat="1" applyFont="1" applyBorder="1" applyProtection="1">
      <protection locked="0"/>
    </xf>
    <xf numFmtId="6" fontId="29" fillId="0" borderId="26" xfId="0" applyNumberFormat="1" applyFont="1" applyBorder="1" applyProtection="1">
      <protection locked="0"/>
    </xf>
    <xf numFmtId="6" fontId="30" fillId="0" borderId="26" xfId="0" applyNumberFormat="1" applyFont="1" applyBorder="1" applyProtection="1">
      <protection locked="0"/>
    </xf>
    <xf numFmtId="6" fontId="30" fillId="0" borderId="48" xfId="0" applyNumberFormat="1" applyFont="1" applyBorder="1" applyProtection="1">
      <protection locked="0"/>
    </xf>
    <xf numFmtId="0" fontId="30" fillId="0" borderId="0" xfId="0" applyFont="1" applyAlignment="1" applyProtection="1">
      <alignment wrapText="1"/>
      <protection locked="0"/>
    </xf>
    <xf numFmtId="6" fontId="30" fillId="0" borderId="0" xfId="0" applyNumberFormat="1" applyFont="1" applyProtection="1">
      <protection locked="0"/>
    </xf>
    <xf numFmtId="0" fontId="2" fillId="0" borderId="0" xfId="0" applyFont="1" applyAlignment="1" applyProtection="1">
      <alignment horizontal="center"/>
      <protection locked="0"/>
    </xf>
    <xf numFmtId="0" fontId="5" fillId="7" borderId="0" xfId="0" applyFont="1" applyFill="1" applyAlignment="1" applyProtection="1">
      <alignment horizontal="center" wrapText="1"/>
      <protection locked="0"/>
    </xf>
    <xf numFmtId="6" fontId="105" fillId="7" borderId="0" xfId="0" applyNumberFormat="1" applyFont="1" applyFill="1" applyProtection="1">
      <protection locked="0"/>
    </xf>
    <xf numFmtId="6" fontId="2" fillId="7" borderId="0" xfId="0" applyNumberFormat="1" applyFont="1" applyFill="1" applyProtection="1">
      <protection locked="0"/>
    </xf>
    <xf numFmtId="0" fontId="2" fillId="7" borderId="0" xfId="0" applyFont="1" applyFill="1" applyProtection="1">
      <protection locked="0"/>
    </xf>
    <xf numFmtId="43" fontId="5" fillId="7" borderId="0" xfId="0" applyNumberFormat="1" applyFont="1" applyFill="1" applyProtection="1">
      <protection locked="0"/>
    </xf>
    <xf numFmtId="0" fontId="84" fillId="7" borderId="0" xfId="0" applyFont="1" applyFill="1" applyProtection="1">
      <protection locked="0"/>
    </xf>
    <xf numFmtId="0" fontId="12" fillId="7" borderId="0" xfId="0" applyFont="1" applyFill="1" applyProtection="1">
      <protection locked="0"/>
    </xf>
    <xf numFmtId="43" fontId="84" fillId="7" borderId="0" xfId="1" applyFont="1" applyFill="1" applyProtection="1">
      <protection locked="0"/>
    </xf>
    <xf numFmtId="0" fontId="5" fillId="7" borderId="0" xfId="0" applyFont="1" applyFill="1" applyProtection="1">
      <protection locked="0"/>
    </xf>
    <xf numFmtId="6" fontId="5" fillId="0" borderId="0" xfId="0" applyNumberFormat="1" applyFont="1" applyAlignment="1" applyProtection="1">
      <alignment horizontal="left"/>
      <protection locked="0"/>
    </xf>
    <xf numFmtId="0" fontId="54" fillId="0" borderId="0" xfId="0" applyFont="1" applyAlignment="1" applyProtection="1">
      <alignment horizontal="center"/>
      <protection locked="0"/>
    </xf>
    <xf numFmtId="0" fontId="5" fillId="0" borderId="13" xfId="0" applyFont="1" applyBorder="1" applyProtection="1">
      <protection locked="0"/>
    </xf>
    <xf numFmtId="169" fontId="5" fillId="0" borderId="75" xfId="0" applyNumberFormat="1" applyFont="1" applyBorder="1" applyAlignment="1" applyProtection="1">
      <alignment horizontal="right"/>
      <protection locked="0"/>
    </xf>
    <xf numFmtId="43" fontId="5" fillId="0" borderId="0" xfId="0" applyNumberFormat="1" applyFont="1" applyProtection="1">
      <protection locked="0"/>
    </xf>
    <xf numFmtId="169" fontId="2" fillId="0" borderId="0" xfId="1" applyNumberFormat="1" applyFont="1"/>
    <xf numFmtId="6" fontId="2" fillId="0" borderId="4" xfId="1" applyNumberFormat="1" applyFont="1" applyBorder="1"/>
    <xf numFmtId="6" fontId="5" fillId="0" borderId="62" xfId="0" applyNumberFormat="1" applyFont="1" applyBorder="1" applyAlignment="1">
      <alignment horizontal="right"/>
    </xf>
    <xf numFmtId="0" fontId="2" fillId="15" borderId="4" xfId="0" applyFont="1" applyFill="1" applyBorder="1" applyProtection="1">
      <protection locked="0"/>
    </xf>
    <xf numFmtId="0" fontId="0" fillId="15" borderId="4" xfId="0" applyFill="1" applyBorder="1" applyProtection="1">
      <protection locked="0"/>
    </xf>
    <xf numFmtId="169" fontId="0" fillId="15" borderId="4" xfId="0" applyNumberFormat="1" applyFill="1" applyBorder="1" applyAlignment="1" applyProtection="1">
      <alignment horizontal="right"/>
      <protection locked="0"/>
    </xf>
    <xf numFmtId="37" fontId="14" fillId="0" borderId="0" xfId="0" applyNumberFormat="1" applyFont="1" applyAlignment="1">
      <alignment shrinkToFit="1"/>
    </xf>
    <xf numFmtId="0" fontId="29" fillId="0" borderId="0" xfId="0" applyFont="1" applyAlignment="1">
      <alignment horizontal="right"/>
    </xf>
    <xf numFmtId="0" fontId="82" fillId="0" borderId="0" xfId="0" applyFont="1" applyAlignment="1">
      <alignment horizontal="center"/>
    </xf>
    <xf numFmtId="0" fontId="14" fillId="15" borderId="0" xfId="0" applyFont="1" applyFill="1" applyAlignment="1">
      <alignment horizontal="center"/>
    </xf>
    <xf numFmtId="0" fontId="111" fillId="0" borderId="0" xfId="0" applyFont="1" applyAlignment="1">
      <alignment horizontal="center"/>
    </xf>
    <xf numFmtId="2" fontId="29" fillId="0" borderId="0" xfId="0" applyNumberFormat="1" applyFont="1" applyAlignment="1">
      <alignment horizontal="right"/>
    </xf>
    <xf numFmtId="14" fontId="29" fillId="0" borderId="0" xfId="0" applyNumberFormat="1" applyFont="1" applyAlignment="1">
      <alignment horizontal="center"/>
    </xf>
    <xf numFmtId="0" fontId="29" fillId="0" borderId="0" xfId="0" applyFont="1" applyAlignment="1">
      <alignment horizontal="center"/>
    </xf>
    <xf numFmtId="14" fontId="29" fillId="0" borderId="0" xfId="0" applyNumberFormat="1" applyFont="1" applyAlignment="1">
      <alignment horizontal="right"/>
    </xf>
    <xf numFmtId="179" fontId="14" fillId="0" borderId="0" xfId="0" applyNumberFormat="1" applyFont="1"/>
    <xf numFmtId="180" fontId="14" fillId="0" borderId="0" xfId="0" applyNumberFormat="1" applyFont="1"/>
    <xf numFmtId="0" fontId="111" fillId="0" borderId="51" xfId="0" applyFont="1" applyBorder="1" applyAlignment="1">
      <alignment horizontal="center"/>
    </xf>
    <xf numFmtId="0" fontId="111" fillId="0" borderId="34" xfId="0" applyFont="1" applyBorder="1" applyAlignment="1">
      <alignment horizontal="center"/>
    </xf>
    <xf numFmtId="0" fontId="111" fillId="0" borderId="16" xfId="0" applyFont="1" applyBorder="1" applyAlignment="1">
      <alignment horizontal="center"/>
    </xf>
    <xf numFmtId="0" fontId="111" fillId="0" borderId="18" xfId="0" applyFont="1" applyBorder="1" applyAlignment="1">
      <alignment horizontal="center" wrapText="1"/>
    </xf>
    <xf numFmtId="0" fontId="111" fillId="0" borderId="0" xfId="0" applyFont="1"/>
    <xf numFmtId="3" fontId="0" fillId="15" borderId="4" xfId="0" applyNumberFormat="1" applyFill="1" applyBorder="1" applyProtection="1">
      <protection locked="0"/>
    </xf>
    <xf numFmtId="0" fontId="7" fillId="0" borderId="0" xfId="0" applyFont="1" applyAlignment="1">
      <alignment horizontal="left"/>
    </xf>
    <xf numFmtId="44" fontId="8" fillId="0" borderId="0" xfId="0" applyNumberFormat="1" applyFont="1"/>
    <xf numFmtId="164" fontId="8" fillId="0" borderId="0" xfId="0" applyNumberFormat="1" applyFont="1"/>
    <xf numFmtId="4" fontId="8" fillId="0" borderId="0" xfId="0" applyNumberFormat="1" applyFont="1"/>
    <xf numFmtId="0" fontId="7" fillId="0" borderId="0" xfId="0" applyFont="1" applyAlignment="1">
      <alignment horizontal="center" wrapText="1"/>
    </xf>
    <xf numFmtId="0" fontId="8" fillId="0" borderId="0" xfId="0" applyFont="1" applyAlignment="1">
      <alignment horizontal="center" wrapText="1"/>
    </xf>
    <xf numFmtId="4" fontId="7" fillId="0" borderId="0" xfId="0" applyNumberFormat="1" applyFont="1" applyAlignment="1">
      <alignment horizontal="center" wrapText="1"/>
    </xf>
    <xf numFmtId="164" fontId="7" fillId="0" borderId="0" xfId="0" applyNumberFormat="1" applyFont="1" applyAlignment="1">
      <alignment horizontal="center" wrapText="1"/>
    </xf>
    <xf numFmtId="0" fontId="7" fillId="0" borderId="4" xfId="0" applyFont="1" applyBorder="1" applyAlignment="1">
      <alignment wrapText="1"/>
    </xf>
    <xf numFmtId="0" fontId="8" fillId="0" borderId="4" xfId="0" applyFont="1" applyBorder="1" applyAlignment="1">
      <alignment horizontal="center" wrapText="1"/>
    </xf>
    <xf numFmtId="0" fontId="8" fillId="0" borderId="8" xfId="0" applyFont="1" applyBorder="1" applyAlignment="1">
      <alignment horizontal="center" wrapText="1"/>
    </xf>
    <xf numFmtId="164" fontId="8" fillId="0" borderId="4" xfId="0" applyNumberFormat="1" applyFont="1" applyBorder="1" applyAlignment="1">
      <alignment horizontal="center" wrapText="1"/>
    </xf>
    <xf numFmtId="4" fontId="8" fillId="0" borderId="4" xfId="0" applyNumberFormat="1" applyFont="1" applyBorder="1" applyAlignment="1">
      <alignment horizontal="center" wrapText="1"/>
    </xf>
    <xf numFmtId="4" fontId="7" fillId="0" borderId="45" xfId="0" applyNumberFormat="1" applyFont="1" applyBorder="1" applyAlignment="1">
      <alignment horizontal="center" wrapText="1"/>
    </xf>
    <xf numFmtId="164" fontId="8" fillId="5" borderId="0" xfId="1" applyNumberFormat="1" applyFont="1" applyFill="1"/>
    <xf numFmtId="164" fontId="8" fillId="0" borderId="4" xfId="0" applyNumberFormat="1" applyFont="1" applyBorder="1" applyAlignment="1">
      <alignment horizontal="left" wrapText="1"/>
    </xf>
    <xf numFmtId="164" fontId="8" fillId="5" borderId="4" xfId="0" applyNumberFormat="1" applyFont="1" applyFill="1" applyBorder="1"/>
    <xf numFmtId="164" fontId="8" fillId="0" borderId="4" xfId="0" applyNumberFormat="1" applyFont="1" applyBorder="1"/>
    <xf numFmtId="37" fontId="8" fillId="2" borderId="4" xfId="1" applyNumberFormat="1" applyFont="1" applyFill="1" applyBorder="1" applyAlignment="1">
      <alignment horizontal="center"/>
    </xf>
    <xf numFmtId="164" fontId="8" fillId="5" borderId="0" xfId="0" applyNumberFormat="1" applyFont="1" applyFill="1"/>
    <xf numFmtId="164" fontId="8" fillId="0" borderId="6" xfId="0" applyNumberFormat="1" applyFont="1" applyBorder="1"/>
    <xf numFmtId="164" fontId="8" fillId="0" borderId="4" xfId="0" applyNumberFormat="1" applyFont="1" applyBorder="1" applyAlignment="1">
      <alignment horizontal="left"/>
    </xf>
    <xf numFmtId="169" fontId="8" fillId="0" borderId="4" xfId="0" applyNumberFormat="1" applyFont="1" applyBorder="1" applyAlignment="1">
      <alignment wrapText="1"/>
    </xf>
    <xf numFmtId="164" fontId="8" fillId="5" borderId="4" xfId="0" applyNumberFormat="1" applyFont="1" applyFill="1" applyBorder="1" applyAlignment="1">
      <alignment wrapText="1"/>
    </xf>
    <xf numFmtId="0" fontId="7" fillId="0" borderId="0" xfId="0" applyFont="1" applyAlignment="1">
      <alignment wrapText="1"/>
    </xf>
    <xf numFmtId="42" fontId="8" fillId="0" borderId="0" xfId="1" applyNumberFormat="1" applyFont="1" applyAlignment="1">
      <alignment horizontal="center"/>
    </xf>
    <xf numFmtId="9" fontId="8" fillId="0" borderId="0" xfId="0" applyNumberFormat="1" applyFont="1" applyAlignment="1">
      <alignment horizontal="center"/>
    </xf>
    <xf numFmtId="164" fontId="7" fillId="0" borderId="4" xfId="0" applyNumberFormat="1" applyFont="1" applyBorder="1" applyAlignment="1">
      <alignment horizontal="left" wrapText="1"/>
    </xf>
    <xf numFmtId="164" fontId="8" fillId="5" borderId="60" xfId="1" applyNumberFormat="1" applyFont="1" applyFill="1" applyBorder="1"/>
    <xf numFmtId="164" fontId="7" fillId="0" borderId="61" xfId="0" applyNumberFormat="1" applyFont="1" applyBorder="1"/>
    <xf numFmtId="164" fontId="8" fillId="0" borderId="0" xfId="3" applyNumberFormat="1" applyFont="1" applyAlignment="1">
      <alignment horizontal="center"/>
    </xf>
    <xf numFmtId="164" fontId="8" fillId="0" borderId="0" xfId="1" applyNumberFormat="1" applyFont="1"/>
    <xf numFmtId="0" fontId="8" fillId="0" borderId="0" xfId="0" applyFont="1" applyAlignment="1">
      <alignment horizontal="left"/>
    </xf>
    <xf numFmtId="0" fontId="7" fillId="0" borderId="63" xfId="0" applyFont="1" applyBorder="1" applyAlignment="1">
      <alignment horizontal="left"/>
    </xf>
    <xf numFmtId="0" fontId="7" fillId="0" borderId="3" xfId="0" applyFont="1" applyBorder="1" applyAlignment="1">
      <alignment horizontal="center"/>
    </xf>
    <xf numFmtId="0" fontId="7" fillId="0" borderId="0" xfId="0" applyFont="1" applyAlignment="1">
      <alignment horizontal="center"/>
    </xf>
    <xf numFmtId="44" fontId="7" fillId="0" borderId="0" xfId="0" applyNumberFormat="1" applyFont="1" applyAlignment="1">
      <alignment horizontal="center"/>
    </xf>
    <xf numFmtId="49" fontId="46" fillId="0" borderId="0" xfId="0" applyNumberFormat="1" applyFont="1"/>
    <xf numFmtId="0" fontId="8" fillId="0" borderId="64" xfId="0" applyFont="1" applyBorder="1" applyAlignment="1">
      <alignment horizontal="left"/>
    </xf>
    <xf numFmtId="0" fontId="8" fillId="0" borderId="1" xfId="0" applyFont="1" applyBorder="1" applyAlignment="1">
      <alignment horizontal="center"/>
    </xf>
    <xf numFmtId="0" fontId="8" fillId="0" borderId="64" xfId="0" applyFont="1" applyBorder="1"/>
    <xf numFmtId="49" fontId="46" fillId="0" borderId="0" xfId="0" applyNumberFormat="1" applyFont="1" applyAlignment="1">
      <alignment horizontal="left"/>
    </xf>
    <xf numFmtId="0" fontId="5" fillId="0" borderId="0" xfId="0" applyFont="1" applyAlignment="1">
      <alignment horizontal="left"/>
    </xf>
    <xf numFmtId="0" fontId="2" fillId="0" borderId="0" xfId="0" applyFont="1" applyAlignment="1">
      <alignment horizontal="center"/>
    </xf>
    <xf numFmtId="4" fontId="2" fillId="0" borderId="0" xfId="0" applyNumberFormat="1" applyFont="1"/>
    <xf numFmtId="44" fontId="2" fillId="0" borderId="0" xfId="0" applyNumberFormat="1" applyFont="1"/>
    <xf numFmtId="164" fontId="2" fillId="0" borderId="0" xfId="0" applyNumberFormat="1" applyFont="1"/>
    <xf numFmtId="0" fontId="5" fillId="0" borderId="0" xfId="0" applyFont="1" applyAlignment="1">
      <alignment horizontal="center" wrapText="1"/>
    </xf>
    <xf numFmtId="0" fontId="2" fillId="0" borderId="0" xfId="0" applyFont="1" applyAlignment="1">
      <alignment horizontal="center" wrapText="1"/>
    </xf>
    <xf numFmtId="4" fontId="2" fillId="0" borderId="0" xfId="0" applyNumberFormat="1" applyFont="1" applyAlignment="1">
      <alignment horizontal="center" wrapText="1"/>
    </xf>
    <xf numFmtId="4" fontId="5" fillId="0" borderId="0" xfId="0" applyNumberFormat="1" applyFont="1" applyAlignment="1">
      <alignment horizontal="center" wrapText="1"/>
    </xf>
    <xf numFmtId="164" fontId="5" fillId="0" borderId="0" xfId="0" applyNumberFormat="1" applyFont="1" applyAlignment="1">
      <alignment horizontal="center" wrapText="1"/>
    </xf>
    <xf numFmtId="0" fontId="5" fillId="0" borderId="4" xfId="0" applyFont="1" applyBorder="1" applyAlignment="1">
      <alignment wrapText="1"/>
    </xf>
    <xf numFmtId="0" fontId="2" fillId="0" borderId="4" xfId="0" applyFont="1" applyBorder="1" applyAlignment="1">
      <alignment horizontal="center" wrapText="1"/>
    </xf>
    <xf numFmtId="0" fontId="2" fillId="0" borderId="8" xfId="0" applyFont="1" applyBorder="1" applyAlignment="1">
      <alignment horizontal="center" wrapText="1"/>
    </xf>
    <xf numFmtId="164" fontId="2" fillId="0" borderId="4" xfId="0" applyNumberFormat="1" applyFont="1" applyBorder="1" applyAlignment="1">
      <alignment horizontal="center" wrapText="1"/>
    </xf>
    <xf numFmtId="4" fontId="2" fillId="0" borderId="4" xfId="0" applyNumberFormat="1" applyFont="1" applyBorder="1" applyAlignment="1">
      <alignment horizontal="center" wrapText="1"/>
    </xf>
    <xf numFmtId="4" fontId="5" fillId="0" borderId="45" xfId="0" applyNumberFormat="1" applyFont="1" applyBorder="1" applyAlignment="1">
      <alignment horizontal="center" wrapText="1"/>
    </xf>
    <xf numFmtId="37" fontId="2" fillId="2" borderId="4" xfId="1" applyNumberFormat="1" applyFont="1" applyFill="1" applyBorder="1" applyAlignment="1">
      <alignment horizontal="center"/>
    </xf>
    <xf numFmtId="164" fontId="2" fillId="5" borderId="0" xfId="1" applyNumberFormat="1" applyFont="1" applyFill="1"/>
    <xf numFmtId="164" fontId="2" fillId="0" borderId="4" xfId="0" applyNumberFormat="1" applyFont="1" applyBorder="1" applyAlignment="1">
      <alignment horizontal="left" wrapText="1"/>
    </xf>
    <xf numFmtId="164" fontId="2" fillId="5" borderId="4" xfId="0" applyNumberFormat="1" applyFont="1" applyFill="1" applyBorder="1"/>
    <xf numFmtId="164" fontId="2" fillId="0" borderId="4" xfId="0" applyNumberFormat="1" applyFont="1" applyBorder="1"/>
    <xf numFmtId="164" fontId="2" fillId="8" borderId="4" xfId="0" applyNumberFormat="1" applyFont="1" applyFill="1" applyBorder="1"/>
    <xf numFmtId="164" fontId="2" fillId="5" borderId="0" xfId="0" applyNumberFormat="1" applyFont="1" applyFill="1"/>
    <xf numFmtId="164" fontId="97" fillId="0" borderId="6" xfId="0" applyNumberFormat="1" applyFont="1" applyBorder="1"/>
    <xf numFmtId="164" fontId="2" fillId="0" borderId="6" xfId="0" applyNumberFormat="1" applyFont="1" applyBorder="1"/>
    <xf numFmtId="164" fontId="2" fillId="0" borderId="4" xfId="0" applyNumberFormat="1" applyFont="1" applyBorder="1" applyAlignment="1">
      <alignment horizontal="left"/>
    </xf>
    <xf numFmtId="164" fontId="2" fillId="5" borderId="4" xfId="0" applyNumberFormat="1" applyFont="1" applyFill="1" applyBorder="1" applyAlignment="1">
      <alignment wrapText="1"/>
    </xf>
    <xf numFmtId="42" fontId="2" fillId="0" borderId="0" xfId="1" applyNumberFormat="1" applyFont="1" applyAlignment="1">
      <alignment horizontal="center"/>
    </xf>
    <xf numFmtId="6" fontId="2" fillId="0" borderId="0" xfId="0" applyNumberFormat="1" applyFont="1" applyAlignment="1">
      <alignment horizontal="right"/>
    </xf>
    <xf numFmtId="6" fontId="2" fillId="5" borderId="0" xfId="1" applyNumberFormat="1" applyFont="1" applyFill="1" applyAlignment="1">
      <alignment horizontal="right"/>
    </xf>
    <xf numFmtId="6" fontId="5" fillId="0" borderId="4" xfId="0" applyNumberFormat="1" applyFont="1" applyBorder="1" applyAlignment="1">
      <alignment horizontal="right" wrapText="1"/>
    </xf>
    <xf numFmtId="6" fontId="2" fillId="5" borderId="60" xfId="1" applyNumberFormat="1" applyFont="1" applyFill="1" applyBorder="1" applyAlignment="1">
      <alignment horizontal="right"/>
    </xf>
    <xf numFmtId="6" fontId="5" fillId="0" borderId="61" xfId="0" applyNumberFormat="1" applyFont="1" applyBorder="1" applyAlignment="1">
      <alignment horizontal="right"/>
    </xf>
    <xf numFmtId="4" fontId="2" fillId="0" borderId="0" xfId="1" applyNumberFormat="1" applyFont="1" applyAlignment="1">
      <alignment horizontal="center"/>
    </xf>
    <xf numFmtId="9" fontId="2" fillId="0" borderId="0" xfId="0" applyNumberFormat="1" applyFont="1" applyAlignment="1">
      <alignment horizontal="center"/>
    </xf>
    <xf numFmtId="164" fontId="2" fillId="0" borderId="0" xfId="3" applyNumberFormat="1" applyFont="1" applyAlignment="1">
      <alignment horizontal="center"/>
    </xf>
    <xf numFmtId="164" fontId="2" fillId="0" borderId="0" xfId="1" applyNumberFormat="1" applyFont="1"/>
    <xf numFmtId="0" fontId="2" fillId="0" borderId="0" xfId="0" applyFont="1" applyAlignment="1">
      <alignment horizontal="left"/>
    </xf>
    <xf numFmtId="0" fontId="5" fillId="0" borderId="51" xfId="0" applyFont="1" applyBorder="1" applyAlignment="1">
      <alignment vertical="center" wrapText="1"/>
    </xf>
    <xf numFmtId="0" fontId="5" fillId="0" borderId="16" xfId="0" applyFont="1" applyBorder="1" applyAlignment="1">
      <alignment horizontal="center" vertical="center" wrapText="1"/>
    </xf>
    <xf numFmtId="49" fontId="22" fillId="0" borderId="0" xfId="0" applyNumberFormat="1" applyFont="1"/>
    <xf numFmtId="0" fontId="2" fillId="0" borderId="40" xfId="0" applyFont="1" applyBorder="1" applyAlignment="1">
      <alignment vertical="center"/>
    </xf>
    <xf numFmtId="0" fontId="2" fillId="0" borderId="17" xfId="0" applyFont="1" applyBorder="1" applyAlignment="1">
      <alignment horizontal="center" vertical="center"/>
    </xf>
    <xf numFmtId="49" fontId="2" fillId="0" borderId="0" xfId="0" applyNumberFormat="1" applyFont="1"/>
    <xf numFmtId="4" fontId="2" fillId="0" borderId="0" xfId="0" applyNumberFormat="1" applyFont="1" applyAlignment="1">
      <alignment horizontal="left"/>
    </xf>
    <xf numFmtId="49" fontId="22" fillId="0" borderId="0" xfId="0" applyNumberFormat="1" applyFont="1" applyAlignment="1">
      <alignment horizontal="left"/>
    </xf>
    <xf numFmtId="0" fontId="2" fillId="0" borderId="73" xfId="0" applyFont="1" applyBorder="1" applyAlignment="1">
      <alignment vertical="center"/>
    </xf>
    <xf numFmtId="0" fontId="2" fillId="0" borderId="50" xfId="0" applyFont="1" applyBorder="1" applyAlignment="1">
      <alignment horizontal="center" vertical="center"/>
    </xf>
    <xf numFmtId="9" fontId="2" fillId="0" borderId="12" xfId="7" applyFont="1" applyBorder="1" applyAlignment="1">
      <alignment horizontal="center"/>
    </xf>
    <xf numFmtId="49" fontId="14" fillId="0" borderId="0" xfId="0" applyNumberFormat="1" applyFont="1" applyAlignment="1">
      <alignment horizontal="right"/>
    </xf>
    <xf numFmtId="0" fontId="2" fillId="0" borderId="9" xfId="0" applyFont="1" applyBorder="1"/>
    <xf numFmtId="168" fontId="2" fillId="0" borderId="4" xfId="1" applyNumberFormat="1" applyFont="1" applyBorder="1" applyAlignment="1">
      <alignment horizontal="center"/>
    </xf>
    <xf numFmtId="0" fontId="2" fillId="0" borderId="4" xfId="0" applyFont="1" applyBorder="1" applyAlignment="1">
      <alignment horizontal="center"/>
    </xf>
    <xf numFmtId="168" fontId="2" fillId="0" borderId="4" xfId="1" applyNumberFormat="1" applyFont="1" applyBorder="1"/>
    <xf numFmtId="168" fontId="2" fillId="0" borderId="24" xfId="1" applyNumberFormat="1" applyFont="1" applyBorder="1" applyAlignment="1">
      <alignment horizontal="center"/>
    </xf>
    <xf numFmtId="0" fontId="5" fillId="0" borderId="0" xfId="0" applyFont="1" applyAlignment="1">
      <alignment horizontal="right"/>
    </xf>
    <xf numFmtId="0" fontId="0" fillId="15" borderId="4" xfId="0" applyFill="1" applyBorder="1" applyAlignment="1" applyProtection="1">
      <alignment horizontal="center"/>
      <protection locked="0"/>
    </xf>
    <xf numFmtId="169" fontId="15" fillId="19" borderId="23" xfId="0" applyNumberFormat="1" applyFont="1" applyFill="1" applyBorder="1"/>
    <xf numFmtId="168" fontId="2" fillId="19" borderId="41" xfId="1" applyNumberFormat="1" applyFont="1" applyFill="1" applyBorder="1" applyAlignment="1">
      <alignment horizontal="center"/>
    </xf>
    <xf numFmtId="171" fontId="0" fillId="0" borderId="20" xfId="0" applyNumberFormat="1" applyBorder="1"/>
    <xf numFmtId="171" fontId="0" fillId="0" borderId="28" xfId="7" applyNumberFormat="1" applyFont="1" applyBorder="1" applyAlignment="1">
      <alignment horizontal="center"/>
    </xf>
    <xf numFmtId="0" fontId="27" fillId="0" borderId="0" xfId="0" applyFont="1" applyAlignment="1">
      <alignment horizontal="left"/>
    </xf>
    <xf numFmtId="0" fontId="112" fillId="0" borderId="61" xfId="0" applyFont="1" applyBorder="1"/>
    <xf numFmtId="0" fontId="112" fillId="0" borderId="41" xfId="0" applyFont="1" applyBorder="1" applyAlignment="1">
      <alignment horizontal="center"/>
    </xf>
    <xf numFmtId="169" fontId="97" fillId="0" borderId="0" xfId="0" applyNumberFormat="1" applyFont="1" applyProtection="1">
      <protection locked="0"/>
    </xf>
    <xf numFmtId="0" fontId="97" fillId="0" borderId="0" xfId="0" applyFont="1" applyProtection="1">
      <protection locked="0"/>
    </xf>
    <xf numFmtId="5" fontId="97" fillId="0" borderId="0" xfId="0" applyNumberFormat="1" applyFont="1" applyProtection="1">
      <protection locked="0"/>
    </xf>
    <xf numFmtId="0" fontId="97" fillId="7" borderId="0" xfId="0" applyFont="1" applyFill="1" applyProtection="1">
      <protection locked="0"/>
    </xf>
    <xf numFmtId="6" fontId="97" fillId="0" borderId="0" xfId="0" applyNumberFormat="1" applyFont="1" applyProtection="1">
      <protection locked="0"/>
    </xf>
    <xf numFmtId="168" fontId="2" fillId="0" borderId="7" xfId="1" applyNumberFormat="1" applyFont="1" applyBorder="1" applyAlignment="1">
      <alignment horizontal="center"/>
    </xf>
    <xf numFmtId="168" fontId="0" fillId="0" borderId="4" xfId="1" applyNumberFormat="1" applyFont="1" applyBorder="1"/>
    <xf numFmtId="168" fontId="0" fillId="0" borderId="24" xfId="1" applyNumberFormat="1" applyFont="1" applyBorder="1" applyAlignment="1">
      <alignment horizontal="center"/>
    </xf>
    <xf numFmtId="168" fontId="0" fillId="0" borderId="4" xfId="0" applyNumberFormat="1" applyBorder="1"/>
    <xf numFmtId="168" fontId="41" fillId="4" borderId="4" xfId="1" applyNumberFormat="1" applyFont="1" applyFill="1" applyBorder="1"/>
    <xf numFmtId="171" fontId="0" fillId="0" borderId="26" xfId="7" applyNumberFormat="1" applyFont="1" applyBorder="1" applyAlignment="1">
      <alignment horizontal="center"/>
    </xf>
    <xf numFmtId="171" fontId="0" fillId="0" borderId="32" xfId="7" applyNumberFormat="1" applyFont="1" applyBorder="1" applyAlignment="1">
      <alignment horizontal="center"/>
    </xf>
    <xf numFmtId="171" fontId="0" fillId="0" borderId="27" xfId="7" applyNumberFormat="1" applyFont="1" applyBorder="1" applyAlignment="1">
      <alignment horizontal="center"/>
    </xf>
    <xf numFmtId="171" fontId="0" fillId="0" borderId="28" xfId="7" applyNumberFormat="1" applyFont="1" applyBorder="1"/>
    <xf numFmtId="0" fontId="36" fillId="0" borderId="0" xfId="0" applyFont="1"/>
    <xf numFmtId="0" fontId="14" fillId="2" borderId="0" xfId="0" applyFont="1" applyFill="1"/>
    <xf numFmtId="0" fontId="23" fillId="0" borderId="0" xfId="0" applyFont="1" applyAlignment="1">
      <alignment horizontal="center" wrapText="1"/>
    </xf>
    <xf numFmtId="0" fontId="79" fillId="0" borderId="0" xfId="0" applyFont="1" applyAlignment="1">
      <alignment horizontal="center" wrapText="1"/>
    </xf>
    <xf numFmtId="0" fontId="23" fillId="0" borderId="0" xfId="0" applyFont="1" applyAlignment="1">
      <alignment wrapText="1"/>
    </xf>
    <xf numFmtId="0" fontId="23" fillId="0" borderId="16" xfId="0" applyFont="1" applyBorder="1"/>
    <xf numFmtId="181" fontId="2" fillId="7" borderId="0" xfId="0" applyNumberFormat="1" applyFont="1" applyFill="1" applyProtection="1">
      <protection locked="0"/>
    </xf>
    <xf numFmtId="43" fontId="5" fillId="7" borderId="0" xfId="1" applyFont="1" applyFill="1" applyAlignment="1" applyProtection="1">
      <alignment horizontal="center" wrapText="1"/>
      <protection locked="0"/>
    </xf>
    <xf numFmtId="40" fontId="14" fillId="0" borderId="55" xfId="0" applyNumberFormat="1" applyFont="1" applyBorder="1"/>
    <xf numFmtId="40" fontId="14" fillId="7" borderId="55" xfId="0" applyNumberFormat="1" applyFont="1" applyFill="1" applyBorder="1"/>
    <xf numFmtId="40" fontId="5" fillId="0" borderId="28" xfId="0" applyNumberFormat="1" applyFont="1" applyBorder="1"/>
    <xf numFmtId="3" fontId="23" fillId="0" borderId="4" xfId="0" applyNumberFormat="1" applyFont="1" applyBorder="1"/>
    <xf numFmtId="40" fontId="14" fillId="0" borderId="4" xfId="0" applyNumberFormat="1" applyFont="1" applyBorder="1"/>
    <xf numFmtId="0" fontId="23" fillId="0" borderId="4" xfId="0" applyFont="1" applyBorder="1"/>
    <xf numFmtId="3" fontId="23" fillId="0" borderId="22" xfId="0" applyNumberFormat="1" applyFont="1" applyBorder="1"/>
    <xf numFmtId="0" fontId="23" fillId="0" borderId="23" xfId="0" applyFont="1" applyBorder="1"/>
    <xf numFmtId="164" fontId="23" fillId="0" borderId="24" xfId="0" applyNumberFormat="1" applyFont="1" applyBorder="1"/>
    <xf numFmtId="0" fontId="23" fillId="0" borderId="47" xfId="0" applyFont="1" applyBorder="1"/>
    <xf numFmtId="0" fontId="23" fillId="0" borderId="26" xfId="0" applyFont="1" applyBorder="1"/>
    <xf numFmtId="0" fontId="23" fillId="0" borderId="51" xfId="0" applyFont="1" applyBorder="1"/>
    <xf numFmtId="0" fontId="101" fillId="0" borderId="34" xfId="0" applyFont="1" applyBorder="1" applyAlignment="1">
      <alignment horizontal="center"/>
    </xf>
    <xf numFmtId="0" fontId="23" fillId="0" borderId="4" xfId="0" applyFont="1" applyBorder="1" applyAlignment="1">
      <alignment horizontal="left"/>
    </xf>
    <xf numFmtId="0" fontId="23" fillId="0" borderId="26" xfId="0" applyFont="1" applyBorder="1" applyAlignment="1">
      <alignment horizontal="left"/>
    </xf>
    <xf numFmtId="0" fontId="101" fillId="0" borderId="23" xfId="0" applyFont="1" applyBorder="1" applyAlignment="1">
      <alignment horizontal="center"/>
    </xf>
    <xf numFmtId="0" fontId="101" fillId="0" borderId="4" xfId="0" applyFont="1" applyBorder="1"/>
    <xf numFmtId="3" fontId="101" fillId="0" borderId="31" xfId="0" applyNumberFormat="1" applyFont="1" applyBorder="1" applyAlignment="1">
      <alignment horizontal="center" wrapText="1"/>
    </xf>
    <xf numFmtId="0" fontId="47" fillId="0" borderId="4" xfId="0" applyFont="1" applyBorder="1"/>
    <xf numFmtId="0" fontId="14" fillId="0" borderId="34" xfId="0" applyFont="1" applyBorder="1" applyAlignment="1">
      <alignment horizontal="center"/>
    </xf>
    <xf numFmtId="0" fontId="101" fillId="0" borderId="34" xfId="0" applyFont="1" applyBorder="1" applyAlignment="1">
      <alignment horizontal="center" wrapText="1"/>
    </xf>
    <xf numFmtId="0" fontId="23" fillId="0" borderId="34" xfId="0" applyFont="1" applyBorder="1"/>
    <xf numFmtId="0" fontId="23" fillId="0" borderId="40" xfId="0" applyFont="1" applyBorder="1"/>
    <xf numFmtId="0" fontId="23" fillId="0" borderId="0" xfId="0" applyFont="1" applyAlignment="1">
      <alignment horizontal="left"/>
    </xf>
    <xf numFmtId="0" fontId="101" fillId="0" borderId="0" xfId="0" applyFont="1" applyAlignment="1">
      <alignment horizontal="center" wrapText="1"/>
    </xf>
    <xf numFmtId="0" fontId="23" fillId="0" borderId="17" xfId="0" applyFont="1" applyBorder="1"/>
    <xf numFmtId="3" fontId="101" fillId="0" borderId="4" xfId="0" applyNumberFormat="1" applyFont="1" applyBorder="1" applyAlignment="1">
      <alignment horizontal="center" vertical="center" wrapText="1"/>
    </xf>
    <xf numFmtId="0" fontId="14" fillId="0" borderId="24" xfId="0" applyFont="1" applyBorder="1" applyAlignment="1">
      <alignment horizontal="center"/>
    </xf>
    <xf numFmtId="0" fontId="23" fillId="0" borderId="23" xfId="0" applyFont="1" applyBorder="1" applyAlignment="1">
      <alignment horizontal="center"/>
    </xf>
    <xf numFmtId="3" fontId="23" fillId="0" borderId="4" xfId="0" applyNumberFormat="1" applyFont="1" applyBorder="1" applyAlignment="1">
      <alignment horizontal="right"/>
    </xf>
    <xf numFmtId="3" fontId="23" fillId="0" borderId="24" xfId="0" applyNumberFormat="1" applyFont="1" applyBorder="1"/>
    <xf numFmtId="3" fontId="23" fillId="15" borderId="4" xfId="0" applyNumberFormat="1" applyFont="1" applyFill="1" applyBorder="1" applyAlignment="1" applyProtection="1">
      <alignment horizontal="right"/>
      <protection locked="0"/>
    </xf>
    <xf numFmtId="0" fontId="101" fillId="0" borderId="47" xfId="0" applyFont="1" applyBorder="1"/>
    <xf numFmtId="3" fontId="23" fillId="0" borderId="26" xfId="0" applyNumberFormat="1" applyFont="1" applyBorder="1"/>
    <xf numFmtId="3" fontId="23" fillId="0" borderId="55" xfId="0" applyNumberFormat="1" applyFont="1" applyBorder="1"/>
    <xf numFmtId="4" fontId="23" fillId="0" borderId="4" xfId="0" applyNumberFormat="1" applyFont="1" applyBorder="1" applyAlignment="1">
      <alignment horizontal="right"/>
    </xf>
    <xf numFmtId="4" fontId="23" fillId="0" borderId="24" xfId="0" applyNumberFormat="1" applyFont="1" applyBorder="1" applyAlignment="1">
      <alignment horizontal="right"/>
    </xf>
    <xf numFmtId="4" fontId="23" fillId="0" borderId="4" xfId="0" applyNumberFormat="1" applyFont="1" applyBorder="1" applyAlignment="1" applyProtection="1">
      <alignment horizontal="right"/>
      <protection locked="0"/>
    </xf>
    <xf numFmtId="4" fontId="23" fillId="0" borderId="92" xfId="0" applyNumberFormat="1" applyFont="1" applyBorder="1" applyAlignment="1">
      <alignment horizontal="right"/>
    </xf>
    <xf numFmtId="4" fontId="23" fillId="0" borderId="26" xfId="0" applyNumberFormat="1" applyFont="1" applyBorder="1"/>
    <xf numFmtId="0" fontId="23" fillId="0" borderId="75" xfId="0" applyFont="1" applyBorder="1"/>
    <xf numFmtId="164" fontId="14" fillId="0" borderId="55" xfId="0" applyNumberFormat="1" applyFont="1" applyBorder="1"/>
    <xf numFmtId="0" fontId="115" fillId="0" borderId="23" xfId="0" applyFont="1" applyBorder="1" applyAlignment="1">
      <alignment horizontal="center"/>
    </xf>
    <xf numFmtId="0" fontId="115" fillId="0" borderId="47" xfId="0" applyFont="1" applyBorder="1" applyAlignment="1">
      <alignment horizontal="center"/>
    </xf>
    <xf numFmtId="0" fontId="2" fillId="0" borderId="40" xfId="0" applyFont="1" applyBorder="1"/>
    <xf numFmtId="3" fontId="2" fillId="0" borderId="0" xfId="0" applyNumberFormat="1" applyFont="1"/>
    <xf numFmtId="0" fontId="116" fillId="0" borderId="0" xfId="0" applyFont="1"/>
    <xf numFmtId="0" fontId="116" fillId="0" borderId="0" xfId="0" applyFont="1" applyAlignment="1">
      <alignment horizontal="center" wrapText="1"/>
    </xf>
    <xf numFmtId="0" fontId="115" fillId="0" borderId="54" xfId="0" applyFont="1" applyBorder="1" applyAlignment="1">
      <alignment horizontal="center" wrapText="1"/>
    </xf>
    <xf numFmtId="3" fontId="115" fillId="0" borderId="21" xfId="0" applyNumberFormat="1" applyFont="1" applyBorder="1" applyAlignment="1">
      <alignment horizontal="center" wrapText="1"/>
    </xf>
    <xf numFmtId="0" fontId="115" fillId="0" borderId="21" xfId="0" applyFont="1" applyBorder="1" applyAlignment="1">
      <alignment horizontal="center" wrapText="1"/>
    </xf>
    <xf numFmtId="0" fontId="115" fillId="0" borderId="22" xfId="0" applyFont="1" applyBorder="1" applyAlignment="1">
      <alignment horizontal="center" wrapText="1"/>
    </xf>
    <xf numFmtId="0" fontId="116" fillId="0" borderId="87" xfId="0" applyFont="1" applyBorder="1" applyAlignment="1">
      <alignment horizontal="center" wrapText="1"/>
    </xf>
    <xf numFmtId="0" fontId="2" fillId="0" borderId="66" xfId="0" applyFont="1" applyBorder="1"/>
    <xf numFmtId="0" fontId="2" fillId="0" borderId="27" xfId="0" applyFont="1" applyBorder="1"/>
    <xf numFmtId="41" fontId="23" fillId="0" borderId="55" xfId="8" applyNumberFormat="1" applyFont="1" applyFill="1" applyBorder="1" applyAlignment="1">
      <alignment horizontal="right" vertical="center" wrapText="1"/>
    </xf>
    <xf numFmtId="41" fontId="23" fillId="0" borderId="24" xfId="8" applyNumberFormat="1" applyFont="1" applyFill="1" applyBorder="1" applyAlignment="1">
      <alignment horizontal="right" vertical="center" wrapText="1"/>
    </xf>
    <xf numFmtId="3" fontId="47" fillId="15" borderId="24" xfId="0" applyNumberFormat="1" applyFont="1" applyFill="1" applyBorder="1" applyAlignment="1" applyProtection="1">
      <alignment horizontal="right" vertical="center" wrapText="1"/>
      <protection locked="0"/>
    </xf>
    <xf numFmtId="3" fontId="23" fillId="15" borderId="24" xfId="0" applyNumberFormat="1" applyFont="1" applyFill="1" applyBorder="1" applyAlignment="1" applyProtection="1">
      <alignment horizontal="right" vertical="center"/>
      <protection locked="0"/>
    </xf>
    <xf numFmtId="37" fontId="98" fillId="0" borderId="0" xfId="0" applyNumberFormat="1" applyFont="1" applyAlignment="1">
      <alignment horizontal="left"/>
    </xf>
    <xf numFmtId="14" fontId="2" fillId="0" borderId="0" xfId="0" applyNumberFormat="1" applyFont="1" applyAlignment="1">
      <alignment horizontal="left"/>
    </xf>
    <xf numFmtId="182" fontId="23" fillId="0" borderId="26" xfId="1" applyNumberFormat="1" applyFont="1" applyBorder="1"/>
    <xf numFmtId="43" fontId="23" fillId="15" borderId="4" xfId="1" applyFont="1" applyFill="1" applyBorder="1" applyProtection="1">
      <protection locked="0"/>
    </xf>
    <xf numFmtId="182" fontId="23" fillId="15" borderId="4" xfId="1" applyNumberFormat="1" applyFont="1" applyFill="1" applyBorder="1" applyProtection="1">
      <protection locked="0"/>
    </xf>
    <xf numFmtId="0" fontId="29" fillId="0" borderId="0" xfId="0" applyFont="1" applyAlignment="1">
      <alignment horizontal="left" wrapText="1"/>
    </xf>
    <xf numFmtId="5" fontId="23" fillId="2" borderId="39" xfId="1" applyNumberFormat="1" applyFont="1" applyFill="1" applyBorder="1" applyProtection="1">
      <protection locked="0"/>
    </xf>
    <xf numFmtId="0" fontId="30" fillId="0" borderId="33" xfId="0" applyFont="1" applyBorder="1"/>
    <xf numFmtId="0" fontId="32" fillId="0" borderId="33" xfId="0" applyFont="1" applyBorder="1"/>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8" xfId="0" applyFont="1" applyBorder="1" applyAlignment="1">
      <alignment horizontal="center" vertical="center" wrapText="1"/>
    </xf>
    <xf numFmtId="0" fontId="14" fillId="0" borderId="42" xfId="0" applyFont="1" applyBorder="1" applyAlignment="1">
      <alignment horizontal="left" wrapText="1"/>
    </xf>
    <xf numFmtId="0" fontId="113" fillId="0" borderId="70" xfId="0" applyFont="1" applyBorder="1" applyAlignment="1">
      <alignment horizontal="left" wrapText="1"/>
    </xf>
    <xf numFmtId="0" fontId="23" fillId="0" borderId="70" xfId="0" applyFont="1" applyBorder="1" applyAlignment="1">
      <alignment horizontal="left" wrapText="1"/>
    </xf>
    <xf numFmtId="0" fontId="23" fillId="7" borderId="33" xfId="0" applyFont="1" applyFill="1" applyBorder="1" applyAlignment="1">
      <alignment horizontal="left" wrapText="1"/>
    </xf>
    <xf numFmtId="0" fontId="23" fillId="0" borderId="33" xfId="0" applyFont="1" applyBorder="1" applyAlignment="1">
      <alignment horizontal="left" wrapText="1"/>
    </xf>
    <xf numFmtId="0" fontId="14" fillId="0" borderId="28" xfId="0" applyFont="1" applyBorder="1" applyAlignment="1">
      <alignment horizontal="left" wrapText="1"/>
    </xf>
    <xf numFmtId="0" fontId="14" fillId="7" borderId="42" xfId="0" applyFont="1" applyFill="1" applyBorder="1" applyAlignment="1">
      <alignment horizontal="left" wrapText="1"/>
    </xf>
    <xf numFmtId="0" fontId="113" fillId="7" borderId="70" xfId="0" applyFont="1" applyFill="1" applyBorder="1" applyAlignment="1">
      <alignment horizontal="left" wrapText="1"/>
    </xf>
    <xf numFmtId="0" fontId="23" fillId="7" borderId="70" xfId="0" applyFont="1" applyFill="1" applyBorder="1" applyAlignment="1">
      <alignment horizontal="left" wrapText="1"/>
    </xf>
    <xf numFmtId="0" fontId="14" fillId="7" borderId="28" xfId="0" applyFont="1" applyFill="1" applyBorder="1" applyAlignment="1">
      <alignment horizontal="left" wrapText="1"/>
    </xf>
    <xf numFmtId="0" fontId="23" fillId="0" borderId="70" xfId="0" applyFont="1" applyBorder="1" applyAlignment="1">
      <alignment wrapText="1"/>
    </xf>
    <xf numFmtId="0" fontId="5" fillId="0" borderId="6" xfId="0" applyFont="1" applyBorder="1"/>
    <xf numFmtId="0" fontId="5" fillId="0" borderId="45" xfId="0" applyFont="1" applyBorder="1"/>
    <xf numFmtId="43" fontId="5" fillId="0" borderId="4" xfId="1" applyFont="1" applyBorder="1" applyAlignment="1">
      <alignment horizontal="center"/>
    </xf>
    <xf numFmtId="0" fontId="29" fillId="0" borderId="39" xfId="0" applyFont="1" applyBorder="1" applyAlignment="1">
      <alignment horizontal="center"/>
    </xf>
    <xf numFmtId="0" fontId="29" fillId="0" borderId="35" xfId="0" applyFont="1" applyBorder="1" applyAlignment="1">
      <alignment horizontal="center"/>
    </xf>
    <xf numFmtId="0" fontId="29" fillId="0" borderId="56" xfId="0" applyFont="1" applyBorder="1" applyAlignment="1">
      <alignment horizontal="centerContinuous" wrapText="1"/>
    </xf>
    <xf numFmtId="0" fontId="29" fillId="0" borderId="57" xfId="0" applyFont="1" applyBorder="1" applyAlignment="1">
      <alignment horizontal="centerContinuous"/>
    </xf>
    <xf numFmtId="0" fontId="29" fillId="7" borderId="58" xfId="0" applyFont="1" applyFill="1" applyBorder="1" applyAlignment="1">
      <alignment horizontal="centerContinuous"/>
    </xf>
    <xf numFmtId="0" fontId="29" fillId="7" borderId="56" xfId="0" applyFont="1" applyFill="1" applyBorder="1" applyAlignment="1">
      <alignment horizontal="centerContinuous" wrapText="1"/>
    </xf>
    <xf numFmtId="0" fontId="29" fillId="7" borderId="57" xfId="0" applyFont="1" applyFill="1" applyBorder="1" applyAlignment="1">
      <alignment horizontal="centerContinuous" wrapText="1"/>
    </xf>
    <xf numFmtId="0" fontId="29" fillId="7" borderId="58" xfId="0" applyFont="1" applyFill="1" applyBorder="1" applyAlignment="1">
      <alignment horizontal="centerContinuous" wrapText="1"/>
    </xf>
    <xf numFmtId="0" fontId="29" fillId="7" borderId="35" xfId="0" applyFont="1" applyFill="1" applyBorder="1" applyAlignment="1">
      <alignment horizontal="center"/>
    </xf>
    <xf numFmtId="0" fontId="29" fillId="0" borderId="42" xfId="0" applyFont="1" applyBorder="1" applyAlignment="1">
      <alignment horizontal="center"/>
    </xf>
    <xf numFmtId="0" fontId="29" fillId="0" borderId="56" xfId="0" applyFont="1" applyBorder="1" applyAlignment="1">
      <alignment horizontal="center" wrapText="1"/>
    </xf>
    <xf numFmtId="0" fontId="29" fillId="0" borderId="57" xfId="0" applyFont="1" applyBorder="1" applyAlignment="1">
      <alignment horizontal="center"/>
    </xf>
    <xf numFmtId="0" fontId="29" fillId="7" borderId="58" xfId="0" applyFont="1" applyFill="1" applyBorder="1" applyAlignment="1">
      <alignment horizontal="center" wrapText="1"/>
    </xf>
    <xf numFmtId="0" fontId="29" fillId="7" borderId="56" xfId="0" applyFont="1" applyFill="1" applyBorder="1" applyAlignment="1">
      <alignment horizontal="center" wrapText="1"/>
    </xf>
    <xf numFmtId="0" fontId="29" fillId="7" borderId="57" xfId="0" applyFont="1" applyFill="1" applyBorder="1" applyAlignment="1">
      <alignment horizontal="center" wrapText="1"/>
    </xf>
    <xf numFmtId="3" fontId="5" fillId="7" borderId="35" xfId="0" applyNumberFormat="1" applyFont="1" applyFill="1" applyBorder="1"/>
    <xf numFmtId="3" fontId="29" fillId="7" borderId="39" xfId="0" applyNumberFormat="1" applyFont="1" applyFill="1" applyBorder="1" applyAlignment="1">
      <alignment horizontal="center" wrapText="1"/>
    </xf>
    <xf numFmtId="3" fontId="0" fillId="7" borderId="69" xfId="0" applyNumberFormat="1" applyFill="1" applyBorder="1"/>
    <xf numFmtId="3" fontId="0" fillId="17" borderId="19" xfId="0" applyNumberFormat="1" applyFill="1" applyBorder="1"/>
    <xf numFmtId="3" fontId="0" fillId="17" borderId="8" xfId="0" applyNumberFormat="1" applyFill="1" applyBorder="1"/>
    <xf numFmtId="3" fontId="0" fillId="17" borderId="18" xfId="0" applyNumberFormat="1" applyFill="1" applyBorder="1"/>
    <xf numFmtId="0" fontId="30" fillId="17" borderId="33" xfId="0" applyFont="1" applyFill="1" applyBorder="1"/>
    <xf numFmtId="169" fontId="30" fillId="0" borderId="43" xfId="0" applyNumberFormat="1" applyFont="1" applyBorder="1"/>
    <xf numFmtId="169" fontId="0" fillId="17" borderId="23" xfId="0" applyNumberFormat="1" applyFill="1" applyBorder="1"/>
    <xf numFmtId="169" fontId="0" fillId="17" borderId="4" xfId="0" applyNumberFormat="1" applyFill="1" applyBorder="1"/>
    <xf numFmtId="169" fontId="0" fillId="17" borderId="66" xfId="0" applyNumberFormat="1" applyFill="1" applyBorder="1"/>
    <xf numFmtId="169" fontId="0" fillId="0" borderId="43" xfId="0" applyNumberFormat="1" applyBorder="1"/>
    <xf numFmtId="6" fontId="30" fillId="17" borderId="33" xfId="0" applyNumberFormat="1" applyFont="1" applyFill="1" applyBorder="1"/>
    <xf numFmtId="169" fontId="38" fillId="7" borderId="6" xfId="0" applyNumberFormat="1" applyFont="1" applyFill="1" applyBorder="1"/>
    <xf numFmtId="0" fontId="32" fillId="17" borderId="33" xfId="0" applyFont="1" applyFill="1" applyBorder="1"/>
    <xf numFmtId="0" fontId="29" fillId="2" borderId="0" xfId="0" applyFont="1" applyFill="1"/>
    <xf numFmtId="0" fontId="30" fillId="2" borderId="0" xfId="0" applyFont="1" applyFill="1"/>
    <xf numFmtId="0" fontId="77" fillId="0" borderId="0" xfId="0" applyFont="1"/>
    <xf numFmtId="43" fontId="19" fillId="7" borderId="8" xfId="0" applyNumberFormat="1" applyFont="1" applyFill="1" applyBorder="1" applyAlignment="1">
      <alignment horizontal="center"/>
    </xf>
    <xf numFmtId="0" fontId="2" fillId="0" borderId="0" xfId="0" applyFont="1"/>
    <xf numFmtId="0" fontId="28" fillId="0" borderId="0" xfId="0" applyFont="1" applyFill="1"/>
    <xf numFmtId="169" fontId="19" fillId="0" borderId="0" xfId="0" applyNumberFormat="1" applyFont="1" applyFill="1" applyAlignment="1">
      <alignment horizontal="right"/>
    </xf>
    <xf numFmtId="43" fontId="19" fillId="0" borderId="0" xfId="0" applyNumberFormat="1" applyFont="1" applyFill="1" applyAlignment="1">
      <alignment horizontal="right"/>
    </xf>
    <xf numFmtId="43" fontId="28" fillId="0" borderId="0" xfId="0" applyNumberFormat="1" applyFont="1" applyFill="1"/>
    <xf numFmtId="5" fontId="19" fillId="0" borderId="0" xfId="0" applyNumberFormat="1" applyFont="1" applyFill="1"/>
    <xf numFmtId="0" fontId="14" fillId="0" borderId="0" xfId="0" applyFont="1" applyFill="1" applyAlignment="1">
      <alignment horizontal="center"/>
    </xf>
    <xf numFmtId="0" fontId="19" fillId="0" borderId="0" xfId="0" applyFont="1" applyFill="1" applyAlignment="1">
      <alignment horizontal="center" wrapText="1"/>
    </xf>
    <xf numFmtId="10" fontId="86" fillId="0" borderId="0" xfId="0" applyNumberFormat="1" applyFont="1" applyFill="1"/>
    <xf numFmtId="5" fontId="24" fillId="0" borderId="0" xfId="0" applyNumberFormat="1" applyFont="1" applyFill="1"/>
    <xf numFmtId="5" fontId="21" fillId="0" borderId="0" xfId="0" applyNumberFormat="1" applyFont="1" applyFill="1"/>
    <xf numFmtId="0" fontId="14" fillId="0" borderId="0" xfId="0" applyFont="1" applyProtection="1"/>
    <xf numFmtId="0" fontId="0" fillId="0" borderId="0" xfId="0" applyAlignment="1" applyProtection="1">
      <alignment horizontal="center"/>
    </xf>
    <xf numFmtId="0" fontId="11" fillId="0" borderId="0" xfId="0" applyFont="1" applyProtection="1"/>
    <xf numFmtId="0" fontId="0" fillId="0" borderId="0" xfId="0" applyProtection="1"/>
    <xf numFmtId="0" fontId="14" fillId="0" borderId="0" xfId="0" applyFont="1" applyAlignment="1" applyProtection="1">
      <alignment horizontal="right"/>
    </xf>
    <xf numFmtId="171" fontId="0" fillId="0" borderId="0" xfId="0" applyNumberFormat="1" applyProtection="1"/>
    <xf numFmtId="0" fontId="23" fillId="0" borderId="0" xfId="0" applyFont="1" applyProtection="1"/>
    <xf numFmtId="14" fontId="14" fillId="0" borderId="0" xfId="0" applyNumberFormat="1" applyFont="1" applyProtection="1"/>
    <xf numFmtId="49" fontId="14" fillId="0" borderId="0" xfId="0" applyNumberFormat="1" applyFont="1" applyAlignment="1" applyProtection="1">
      <alignment horizontal="right"/>
    </xf>
    <xf numFmtId="14" fontId="20" fillId="0" borderId="0" xfId="0" applyNumberFormat="1" applyFont="1" applyAlignment="1" applyProtection="1">
      <alignment horizontal="right"/>
    </xf>
    <xf numFmtId="0" fontId="5" fillId="0" borderId="0" xfId="0" applyFont="1" applyAlignment="1" applyProtection="1">
      <alignment horizontal="center"/>
    </xf>
    <xf numFmtId="0" fontId="16" fillId="0" borderId="0" xfId="0" applyFont="1" applyProtection="1"/>
    <xf numFmtId="0" fontId="11" fillId="0" borderId="0" xfId="0" applyFont="1" applyAlignment="1" applyProtection="1">
      <alignment horizontal="center"/>
    </xf>
    <xf numFmtId="0" fontId="2" fillId="0" borderId="9" xfId="0" applyFont="1"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9" fontId="4" fillId="0" borderId="0" xfId="7" applyFont="1" applyAlignment="1" applyProtection="1">
      <alignment horizontal="center"/>
    </xf>
    <xf numFmtId="9" fontId="13" fillId="0" borderId="0" xfId="7" applyFont="1" applyAlignment="1" applyProtection="1">
      <alignment horizontal="center"/>
    </xf>
    <xf numFmtId="171" fontId="13" fillId="0" borderId="0" xfId="0" applyNumberFormat="1" applyFont="1" applyAlignment="1" applyProtection="1">
      <alignment horizontal="center"/>
    </xf>
    <xf numFmtId="0" fontId="13" fillId="0" borderId="0" xfId="0" applyFont="1" applyAlignment="1" applyProtection="1">
      <alignment horizontal="center"/>
    </xf>
    <xf numFmtId="167" fontId="0" fillId="0" borderId="0" xfId="7" applyNumberFormat="1" applyFont="1" applyProtection="1"/>
    <xf numFmtId="171" fontId="0" fillId="0" borderId="0" xfId="0" applyNumberFormat="1" applyAlignment="1" applyProtection="1">
      <alignment horizontal="center"/>
    </xf>
    <xf numFmtId="43" fontId="0" fillId="0" borderId="0" xfId="0" applyNumberFormat="1" applyAlignment="1" applyProtection="1">
      <alignment horizontal="center"/>
    </xf>
    <xf numFmtId="10" fontId="0" fillId="0" borderId="0" xfId="7" applyNumberFormat="1" applyFont="1" applyAlignment="1" applyProtection="1">
      <alignment horizontal="center"/>
    </xf>
    <xf numFmtId="9" fontId="0" fillId="0" borderId="0" xfId="7" applyFont="1" applyProtection="1"/>
    <xf numFmtId="9" fontId="0" fillId="0" borderId="0" xfId="7" applyFont="1" applyAlignment="1" applyProtection="1">
      <alignment horizontal="center"/>
    </xf>
    <xf numFmtId="10" fontId="0" fillId="0" borderId="0" xfId="0" applyNumberFormat="1" applyAlignment="1" applyProtection="1">
      <alignment horizontal="center"/>
    </xf>
    <xf numFmtId="10" fontId="0" fillId="0" borderId="0" xfId="0" applyNumberFormat="1" applyProtection="1"/>
    <xf numFmtId="10" fontId="10" fillId="0" borderId="0" xfId="0" applyNumberFormat="1" applyFont="1" applyAlignment="1" applyProtection="1">
      <alignment horizontal="center"/>
    </xf>
    <xf numFmtId="0" fontId="5" fillId="0" borderId="94" xfId="0" applyFont="1" applyBorder="1" applyProtection="1"/>
    <xf numFmtId="0" fontId="2" fillId="0" borderId="15" xfId="0" applyFont="1" applyBorder="1" applyAlignment="1" applyProtection="1">
      <alignment horizontal="center"/>
    </xf>
    <xf numFmtId="0" fontId="0" fillId="0" borderId="15" xfId="0" applyBorder="1" applyAlignment="1" applyProtection="1">
      <alignment horizontal="center" wrapText="1"/>
    </xf>
    <xf numFmtId="0" fontId="0" fillId="0" borderId="15" xfId="0" applyBorder="1" applyAlignment="1" applyProtection="1">
      <alignment horizontal="center"/>
    </xf>
    <xf numFmtId="0" fontId="12" fillId="0" borderId="90" xfId="0" applyFont="1" applyBorder="1" applyProtection="1"/>
    <xf numFmtId="0" fontId="0" fillId="0" borderId="29" xfId="0" applyBorder="1" applyAlignment="1" applyProtection="1">
      <alignment horizontal="center"/>
    </xf>
    <xf numFmtId="0" fontId="0" fillId="0" borderId="40" xfId="0" applyBorder="1" applyProtection="1"/>
    <xf numFmtId="0" fontId="8" fillId="0" borderId="43" xfId="0" applyFont="1" applyBorder="1" applyAlignment="1" applyProtection="1">
      <alignment wrapText="1"/>
    </xf>
    <xf numFmtId="0" fontId="40" fillId="4" borderId="43" xfId="0" applyFont="1" applyFill="1" applyBorder="1" applyProtection="1"/>
    <xf numFmtId="0" fontId="5" fillId="0" borderId="25" xfId="0" applyFont="1" applyBorder="1" applyProtection="1"/>
    <xf numFmtId="0" fontId="0" fillId="0" borderId="13" xfId="0" applyBorder="1" applyProtection="1"/>
    <xf numFmtId="10" fontId="74" fillId="0" borderId="4" xfId="0" applyNumberFormat="1" applyFont="1" applyFill="1" applyBorder="1" applyAlignment="1">
      <alignment horizontal="right"/>
    </xf>
    <xf numFmtId="10" fontId="87" fillId="0" borderId="4" xfId="0" applyNumberFormat="1" applyFont="1" applyFill="1" applyBorder="1" applyAlignment="1">
      <alignment horizontal="right"/>
    </xf>
    <xf numFmtId="0" fontId="61" fillId="0" borderId="63" xfId="0" applyFont="1" applyBorder="1" applyProtection="1"/>
    <xf numFmtId="0" fontId="61" fillId="0" borderId="2" xfId="0" applyFont="1" applyBorder="1" applyProtection="1"/>
    <xf numFmtId="0" fontId="62" fillId="0" borderId="2" xfId="0" applyFont="1" applyBorder="1" applyAlignment="1" applyProtection="1">
      <alignment horizontal="right"/>
    </xf>
    <xf numFmtId="0" fontId="61" fillId="0" borderId="3" xfId="0" applyFont="1" applyBorder="1" applyProtection="1"/>
    <xf numFmtId="37" fontId="61" fillId="0" borderId="64" xfId="0" applyNumberFormat="1" applyFont="1" applyBorder="1" applyAlignment="1" applyProtection="1">
      <alignment horizontal="left"/>
    </xf>
    <xf numFmtId="0" fontId="61" fillId="0" borderId="0" xfId="0" applyFont="1" applyProtection="1"/>
    <xf numFmtId="37" fontId="61" fillId="0" borderId="0" xfId="0" applyNumberFormat="1" applyFont="1" applyAlignment="1" applyProtection="1">
      <alignment horizontal="left"/>
    </xf>
    <xf numFmtId="14" fontId="62" fillId="0" borderId="0" xfId="0" applyNumberFormat="1" applyFont="1" applyProtection="1"/>
    <xf numFmtId="0" fontId="61" fillId="0" borderId="1" xfId="0" applyFont="1" applyBorder="1" applyProtection="1"/>
    <xf numFmtId="0" fontId="61" fillId="0" borderId="64" xfId="0" applyFont="1" applyBorder="1" applyProtection="1"/>
    <xf numFmtId="14" fontId="62" fillId="0" borderId="0" xfId="0" applyNumberFormat="1" applyFont="1" applyAlignment="1" applyProtection="1">
      <alignment horizontal="left"/>
    </xf>
    <xf numFmtId="0" fontId="61" fillId="0" borderId="0" xfId="0" applyFont="1" applyAlignment="1" applyProtection="1">
      <alignment horizontal="left"/>
    </xf>
    <xf numFmtId="0" fontId="62" fillId="0" borderId="0" xfId="0" applyFont="1" applyProtection="1"/>
    <xf numFmtId="0" fontId="61" fillId="0" borderId="61" xfId="0" applyFont="1" applyBorder="1" applyProtection="1"/>
    <xf numFmtId="0" fontId="61" fillId="0" borderId="5" xfId="0" applyFont="1" applyBorder="1" applyProtection="1"/>
    <xf numFmtId="0" fontId="61" fillId="0" borderId="41" xfId="0" applyFont="1" applyBorder="1" applyProtection="1"/>
    <xf numFmtId="37" fontId="61" fillId="0" borderId="63" xfId="0" applyNumberFormat="1" applyFont="1" applyBorder="1" applyAlignment="1" applyProtection="1">
      <alignment horizontal="left"/>
    </xf>
    <xf numFmtId="0" fontId="25" fillId="0" borderId="2" xfId="0" applyFont="1" applyBorder="1" applyProtection="1"/>
    <xf numFmtId="0" fontId="61" fillId="0" borderId="2" xfId="0" applyFont="1" applyBorder="1" applyAlignment="1" applyProtection="1">
      <alignment horizontal="centerContinuous"/>
    </xf>
    <xf numFmtId="0" fontId="25" fillId="0" borderId="0" xfId="0" applyFont="1" applyProtection="1"/>
    <xf numFmtId="0" fontId="61" fillId="0" borderId="0" xfId="0" applyFont="1" applyAlignment="1" applyProtection="1">
      <alignment horizontal="center"/>
    </xf>
    <xf numFmtId="175" fontId="61" fillId="0" borderId="1" xfId="3" applyNumberFormat="1" applyFont="1" applyBorder="1" applyProtection="1"/>
    <xf numFmtId="37" fontId="61" fillId="0" borderId="0" xfId="0" applyNumberFormat="1" applyFont="1" applyAlignment="1" applyProtection="1">
      <alignment horizontal="center"/>
    </xf>
    <xf numFmtId="169" fontId="62" fillId="0" borderId="5" xfId="0" applyNumberFormat="1" applyFont="1" applyBorder="1" applyProtection="1"/>
    <xf numFmtId="169" fontId="62" fillId="0" borderId="0" xfId="0" applyNumberFormat="1" applyFont="1" applyProtection="1"/>
    <xf numFmtId="169" fontId="62" fillId="0" borderId="2" xfId="0" applyNumberFormat="1" applyFont="1" applyBorder="1" applyProtection="1"/>
    <xf numFmtId="169" fontId="62" fillId="0" borderId="88" xfId="0" applyNumberFormat="1" applyFont="1" applyBorder="1" applyProtection="1"/>
    <xf numFmtId="37" fontId="25" fillId="0" borderId="0" xfId="0" applyNumberFormat="1" applyFont="1" applyAlignment="1" applyProtection="1">
      <alignment horizontal="left"/>
    </xf>
    <xf numFmtId="0" fontId="25" fillId="0" borderId="0" xfId="0" quotePrefix="1" applyFont="1" applyAlignment="1" applyProtection="1">
      <alignment horizontal="left"/>
    </xf>
    <xf numFmtId="37" fontId="48" fillId="0" borderId="0" xfId="0" applyNumberFormat="1" applyFont="1" applyAlignment="1" applyProtection="1">
      <alignment horizontal="left"/>
    </xf>
    <xf numFmtId="0" fontId="48" fillId="0" borderId="0" xfId="0" applyFont="1" applyProtection="1"/>
    <xf numFmtId="0" fontId="49" fillId="0" borderId="0" xfId="0" applyFont="1" applyProtection="1"/>
    <xf numFmtId="0" fontId="54" fillId="2" borderId="0" xfId="0" applyFont="1" applyFill="1" applyAlignment="1" applyProtection="1">
      <alignment wrapText="1"/>
    </xf>
    <xf numFmtId="37" fontId="61" fillId="0" borderId="2" xfId="0" applyNumberFormat="1" applyFont="1" applyBorder="1" applyAlignment="1" applyProtection="1">
      <alignment horizontal="left"/>
    </xf>
    <xf numFmtId="37" fontId="58" fillId="0" borderId="0" xfId="0" applyNumberFormat="1" applyFont="1" applyProtection="1"/>
    <xf numFmtId="37" fontId="61" fillId="0" borderId="0" xfId="0" applyNumberFormat="1" applyFont="1" applyProtection="1"/>
    <xf numFmtId="14" fontId="59" fillId="0" borderId="5" xfId="0" applyNumberFormat="1" applyFont="1" applyBorder="1" applyAlignment="1" applyProtection="1">
      <alignment horizontal="center"/>
    </xf>
    <xf numFmtId="14" fontId="59" fillId="0" borderId="41" xfId="0" applyNumberFormat="1" applyFont="1" applyBorder="1" applyAlignment="1" applyProtection="1">
      <alignment horizontal="left"/>
    </xf>
    <xf numFmtId="0" fontId="0" fillId="0" borderId="63" xfId="0" applyBorder="1" applyProtection="1"/>
    <xf numFmtId="0" fontId="0" fillId="0" borderId="2" xfId="0" applyBorder="1" applyProtection="1"/>
    <xf numFmtId="0" fontId="19" fillId="0" borderId="2" xfId="0" applyFont="1" applyBorder="1" applyProtection="1"/>
    <xf numFmtId="0" fontId="0" fillId="0" borderId="3" xfId="0" applyBorder="1" applyProtection="1"/>
    <xf numFmtId="37" fontId="57" fillId="0" borderId="1" xfId="0" applyNumberFormat="1" applyFont="1" applyBorder="1" applyAlignment="1" applyProtection="1">
      <alignment vertical="top"/>
    </xf>
    <xf numFmtId="0" fontId="25" fillId="0" borderId="64" xfId="0" applyFont="1" applyBorder="1" applyProtection="1"/>
    <xf numFmtId="0" fontId="28" fillId="0" borderId="0" xfId="0" applyFont="1" applyProtection="1"/>
    <xf numFmtId="0" fontId="25" fillId="0" borderId="1" xfId="0" applyFont="1" applyBorder="1" applyProtection="1"/>
    <xf numFmtId="0" fontId="25" fillId="0" borderId="61" xfId="0" applyFont="1" applyBorder="1" applyProtection="1"/>
    <xf numFmtId="0" fontId="25" fillId="0" borderId="5" xfId="0" applyFont="1" applyBorder="1" applyProtection="1"/>
    <xf numFmtId="0" fontId="25" fillId="0" borderId="41" xfId="0" applyFont="1" applyBorder="1" applyProtection="1"/>
    <xf numFmtId="37" fontId="61" fillId="0" borderId="63" xfId="0" applyNumberFormat="1" applyFont="1" applyBorder="1" applyAlignment="1" applyProtection="1">
      <alignment horizontal="centerContinuous"/>
    </xf>
    <xf numFmtId="0" fontId="25" fillId="0" borderId="3" xfId="0" applyFont="1" applyBorder="1" applyProtection="1"/>
    <xf numFmtId="0" fontId="56" fillId="0" borderId="64" xfId="0" applyFont="1" applyBorder="1" applyAlignment="1" applyProtection="1">
      <alignment horizontal="left"/>
    </xf>
    <xf numFmtId="49" fontId="62" fillId="0" borderId="1" xfId="0" applyNumberFormat="1" applyFont="1" applyBorder="1" applyProtection="1"/>
    <xf numFmtId="37" fontId="61" fillId="0" borderId="61" xfId="0" applyNumberFormat="1" applyFont="1" applyBorder="1" applyProtection="1"/>
    <xf numFmtId="0" fontId="61" fillId="0" borderId="5" xfId="0" applyFont="1" applyBorder="1" applyAlignment="1" applyProtection="1">
      <alignment horizontal="left"/>
    </xf>
    <xf numFmtId="0" fontId="61" fillId="0" borderId="41" xfId="0" applyFont="1" applyBorder="1" applyAlignment="1" applyProtection="1">
      <alignment horizontal="left"/>
    </xf>
    <xf numFmtId="0" fontId="25" fillId="0" borderId="1" xfId="0" applyFont="1" applyBorder="1" applyAlignment="1" applyProtection="1">
      <alignment horizontal="left"/>
    </xf>
    <xf numFmtId="37" fontId="56" fillId="0" borderId="0" xfId="0" applyNumberFormat="1" applyFont="1" applyAlignment="1" applyProtection="1">
      <alignment horizontal="left"/>
    </xf>
    <xf numFmtId="1" fontId="62" fillId="0" borderId="1" xfId="0" applyNumberFormat="1" applyFont="1" applyBorder="1" applyProtection="1"/>
    <xf numFmtId="0" fontId="25" fillId="0" borderId="2" xfId="0" applyFont="1" applyBorder="1" applyAlignment="1" applyProtection="1">
      <alignment horizontal="left"/>
    </xf>
    <xf numFmtId="0" fontId="25" fillId="0" borderId="3" xfId="0" applyFont="1" applyBorder="1" applyAlignment="1" applyProtection="1">
      <alignment horizontal="left"/>
    </xf>
    <xf numFmtId="0" fontId="71" fillId="0" borderId="1" xfId="0" applyFont="1" applyBorder="1" applyAlignment="1" applyProtection="1">
      <alignment wrapText="1"/>
    </xf>
    <xf numFmtId="0" fontId="61" fillId="0" borderId="1" xfId="0" applyFont="1" applyBorder="1" applyAlignment="1" applyProtection="1">
      <alignment horizontal="left"/>
    </xf>
    <xf numFmtId="0" fontId="81" fillId="0" borderId="5" xfId="0" applyFont="1" applyBorder="1" applyProtection="1"/>
    <xf numFmtId="14" fontId="69" fillId="0" borderId="41" xfId="0" applyNumberFormat="1" applyFont="1" applyBorder="1" applyAlignment="1" applyProtection="1">
      <alignment horizontal="center"/>
    </xf>
    <xf numFmtId="14" fontId="69" fillId="0" borderId="0" xfId="0" applyNumberFormat="1" applyFont="1" applyAlignment="1" applyProtection="1">
      <alignment horizontal="center"/>
    </xf>
    <xf numFmtId="14" fontId="69" fillId="0" borderId="1" xfId="0" applyNumberFormat="1" applyFont="1" applyBorder="1" applyAlignment="1" applyProtection="1">
      <alignment horizontal="center"/>
    </xf>
    <xf numFmtId="0" fontId="61" fillId="0" borderId="78" xfId="0" applyFont="1" applyBorder="1" applyProtection="1"/>
    <xf numFmtId="0" fontId="63" fillId="0" borderId="0" xfId="0" applyFont="1" applyProtection="1"/>
    <xf numFmtId="0" fontId="64" fillId="0" borderId="0" xfId="0" applyFont="1" applyProtection="1"/>
    <xf numFmtId="0" fontId="64" fillId="0" borderId="1" xfId="0" applyFont="1" applyBorder="1" applyProtection="1"/>
    <xf numFmtId="37" fontId="64" fillId="0" borderId="0" xfId="0" applyNumberFormat="1" applyFont="1" applyAlignment="1" applyProtection="1">
      <alignment horizontal="left"/>
    </xf>
    <xf numFmtId="0" fontId="64" fillId="0" borderId="0" xfId="0" applyFont="1" applyAlignment="1" applyProtection="1">
      <alignment horizontal="left"/>
    </xf>
    <xf numFmtId="37" fontId="65" fillId="0" borderId="0" xfId="0" applyNumberFormat="1" applyFont="1" applyAlignment="1" applyProtection="1">
      <alignment horizontal="left"/>
    </xf>
    <xf numFmtId="37" fontId="64" fillId="0" borderId="0" xfId="0" quotePrefix="1" applyNumberFormat="1" applyFont="1" applyAlignment="1" applyProtection="1">
      <alignment horizontal="left"/>
    </xf>
    <xf numFmtId="14" fontId="70" fillId="0" borderId="0" xfId="0" applyNumberFormat="1" applyFont="1" applyAlignment="1" applyProtection="1">
      <alignment horizontal="left"/>
    </xf>
    <xf numFmtId="0" fontId="75" fillId="0" borderId="0" xfId="0" applyFont="1" applyProtection="1"/>
    <xf numFmtId="0" fontId="75" fillId="0" borderId="1" xfId="0" applyFont="1" applyBorder="1" applyProtection="1"/>
    <xf numFmtId="0" fontId="65" fillId="0" borderId="0" xfId="0" applyFont="1" applyProtection="1"/>
    <xf numFmtId="0" fontId="56" fillId="0" borderId="0" xfId="0" applyFont="1" applyProtection="1"/>
    <xf numFmtId="0" fontId="66" fillId="0" borderId="0" xfId="0" applyFont="1" applyProtection="1"/>
    <xf numFmtId="37" fontId="61" fillId="0" borderId="34" xfId="0" applyNumberFormat="1" applyFont="1" applyBorder="1" applyAlignment="1" applyProtection="1">
      <alignment horizontal="left"/>
    </xf>
    <xf numFmtId="0" fontId="61" fillId="0" borderId="34" xfId="0" applyFont="1" applyBorder="1" applyProtection="1"/>
    <xf numFmtId="0" fontId="61" fillId="0" borderId="79" xfId="0" applyFont="1" applyBorder="1" applyProtection="1"/>
    <xf numFmtId="37" fontId="61" fillId="0" borderId="0" xfId="0" quotePrefix="1" applyNumberFormat="1" applyFont="1" applyAlignment="1" applyProtection="1">
      <alignment horizontal="left"/>
    </xf>
    <xf numFmtId="0" fontId="67" fillId="0" borderId="0" xfId="0" applyFont="1" applyAlignment="1" applyProtection="1">
      <alignment horizontal="center"/>
    </xf>
    <xf numFmtId="0" fontId="68" fillId="0" borderId="0" xfId="0" applyFont="1" applyAlignment="1" applyProtection="1">
      <alignment horizontal="center"/>
    </xf>
    <xf numFmtId="0" fontId="61" fillId="0" borderId="80" xfId="0" applyFont="1" applyBorder="1" applyProtection="1"/>
    <xf numFmtId="0" fontId="61" fillId="0" borderId="81" xfId="0" applyFont="1" applyBorder="1" applyProtection="1"/>
    <xf numFmtId="0" fontId="68" fillId="0" borderId="81" xfId="0" applyFont="1" applyBorder="1" applyAlignment="1" applyProtection="1">
      <alignment horizontal="center"/>
    </xf>
    <xf numFmtId="0" fontId="68" fillId="0" borderId="5" xfId="0" applyFont="1" applyBorder="1" applyAlignment="1" applyProtection="1">
      <alignment horizontal="center"/>
    </xf>
    <xf numFmtId="37" fontId="61" fillId="0" borderId="82" xfId="0" applyNumberFormat="1" applyFont="1" applyBorder="1" applyAlignment="1" applyProtection="1">
      <alignment horizontal="left"/>
    </xf>
    <xf numFmtId="0" fontId="61" fillId="0" borderId="82" xfId="0" applyFont="1" applyBorder="1" applyProtection="1"/>
    <xf numFmtId="0" fontId="61" fillId="0" borderId="83" xfId="0" applyFont="1" applyBorder="1" applyProtection="1"/>
    <xf numFmtId="0" fontId="25" fillId="0" borderId="0" xfId="0" quotePrefix="1" applyFont="1" applyProtection="1"/>
    <xf numFmtId="37" fontId="25" fillId="0" borderId="0" xfId="0" quotePrefix="1" applyNumberFormat="1" applyFont="1" applyAlignment="1" applyProtection="1">
      <alignment horizontal="left"/>
    </xf>
    <xf numFmtId="0" fontId="117" fillId="0" borderId="0" xfId="0" applyFont="1" applyAlignment="1" applyProtection="1">
      <alignment horizontal="right"/>
    </xf>
    <xf numFmtId="14" fontId="8" fillId="0" borderId="0" xfId="0" applyNumberFormat="1" applyFont="1" applyAlignment="1" applyProtection="1">
      <alignment horizontal="left"/>
    </xf>
    <xf numFmtId="37" fontId="26" fillId="0" borderId="0" xfId="0" applyNumberFormat="1" applyFont="1" applyProtection="1"/>
    <xf numFmtId="173" fontId="25" fillId="0" borderId="0" xfId="0" applyNumberFormat="1" applyFont="1" applyProtection="1"/>
    <xf numFmtId="174" fontId="25" fillId="0" borderId="0" xfId="0" applyNumberFormat="1" applyFont="1" applyProtection="1"/>
    <xf numFmtId="0" fontId="3" fillId="0" borderId="0" xfId="0" applyFont="1" applyAlignment="1" applyProtection="1">
      <alignment wrapText="1"/>
    </xf>
    <xf numFmtId="0" fontId="3" fillId="0" borderId="0" xfId="0" applyFont="1" applyProtection="1"/>
    <xf numFmtId="0" fontId="22" fillId="0" borderId="0" xfId="0" applyFont="1" applyProtection="1"/>
    <xf numFmtId="0" fontId="19" fillId="0" borderId="0" xfId="0" applyFont="1" applyProtection="1"/>
    <xf numFmtId="0" fontId="14" fillId="0" borderId="0" xfId="0" applyFont="1" applyAlignment="1" applyProtection="1">
      <alignment horizontal="left"/>
    </xf>
    <xf numFmtId="0" fontId="19" fillId="0" borderId="0" xfId="0" applyFont="1" applyAlignment="1" applyProtection="1">
      <alignment horizontal="center"/>
    </xf>
    <xf numFmtId="14" fontId="14" fillId="0" borderId="0" xfId="0" applyNumberFormat="1" applyFont="1" applyAlignment="1" applyProtection="1">
      <alignment horizontal="right"/>
    </xf>
    <xf numFmtId="14" fontId="14" fillId="0" borderId="0" xfId="0" applyNumberFormat="1" applyFont="1" applyAlignment="1" applyProtection="1">
      <alignment horizontal="fill"/>
    </xf>
    <xf numFmtId="0" fontId="19" fillId="0" borderId="0" xfId="0" applyFont="1" applyAlignment="1" applyProtection="1">
      <alignment horizontal="center" wrapText="1"/>
    </xf>
    <xf numFmtId="0" fontId="80" fillId="0" borderId="0" xfId="0" applyFont="1" applyProtection="1"/>
    <xf numFmtId="0" fontId="5" fillId="0" borderId="0" xfId="0" applyFont="1" applyProtection="1"/>
    <xf numFmtId="0" fontId="19" fillId="2" borderId="0" xfId="0" applyFont="1" applyFill="1" applyAlignment="1" applyProtection="1">
      <alignment wrapText="1"/>
    </xf>
    <xf numFmtId="0" fontId="29" fillId="0" borderId="0" xfId="0" applyFont="1" applyAlignment="1" applyProtection="1">
      <alignment horizontal="center" wrapText="1"/>
    </xf>
    <xf numFmtId="0" fontId="14" fillId="0" borderId="4" xfId="0" applyFont="1" applyBorder="1" applyAlignment="1" applyProtection="1">
      <alignment horizontal="center"/>
    </xf>
    <xf numFmtId="0" fontId="29" fillId="0" borderId="4" xfId="0" applyFont="1" applyBorder="1" applyAlignment="1" applyProtection="1">
      <alignment horizontal="center" wrapText="1"/>
    </xf>
    <xf numFmtId="0" fontId="18" fillId="0" borderId="0" xfId="0" applyFont="1" applyAlignment="1" applyProtection="1">
      <alignment horizontal="center"/>
    </xf>
    <xf numFmtId="0" fontId="29" fillId="0" borderId="4" xfId="0" applyFont="1" applyBorder="1" applyAlignment="1" applyProtection="1">
      <alignment horizontal="left" shrinkToFit="1"/>
    </xf>
    <xf numFmtId="37" fontId="5" fillId="0" borderId="4" xfId="0" applyNumberFormat="1" applyFont="1" applyBorder="1" applyAlignment="1" applyProtection="1">
      <alignment horizontal="center" shrinkToFit="1"/>
    </xf>
    <xf numFmtId="0" fontId="29" fillId="0" borderId="4" xfId="0" applyFont="1" applyBorder="1" applyAlignment="1" applyProtection="1">
      <alignment horizontal="right"/>
    </xf>
    <xf numFmtId="14" fontId="5" fillId="0" borderId="4" xfId="0" applyNumberFormat="1" applyFont="1" applyBorder="1" applyAlignment="1" applyProtection="1">
      <alignment wrapText="1"/>
    </xf>
    <xf numFmtId="0" fontId="29" fillId="0" borderId="4" xfId="0" applyFont="1" applyBorder="1" applyAlignment="1" applyProtection="1">
      <alignment wrapText="1"/>
    </xf>
    <xf numFmtId="49" fontId="5" fillId="0" borderId="4" xfId="0" applyNumberFormat="1" applyFont="1" applyBorder="1" applyAlignment="1" applyProtection="1">
      <alignment horizontal="center" wrapText="1"/>
    </xf>
    <xf numFmtId="0" fontId="3" fillId="0" borderId="0" xfId="0" applyFont="1" applyAlignment="1" applyProtection="1">
      <alignment horizontal="center"/>
    </xf>
    <xf numFmtId="0" fontId="29" fillId="0" borderId="4" xfId="0" applyFont="1" applyBorder="1" applyAlignment="1" applyProtection="1">
      <alignment horizontal="left" wrapText="1"/>
    </xf>
    <xf numFmtId="1" fontId="5" fillId="0" borderId="4" xfId="0" applyNumberFormat="1" applyFont="1" applyBorder="1" applyAlignment="1" applyProtection="1">
      <alignment horizontal="center" wrapText="1"/>
    </xf>
    <xf numFmtId="0" fontId="6" fillId="0" borderId="0" xfId="0" applyFont="1" applyAlignment="1" applyProtection="1">
      <alignment wrapText="1"/>
    </xf>
    <xf numFmtId="0" fontId="3" fillId="0" borderId="0" xfId="0" applyFont="1" applyAlignment="1" applyProtection="1">
      <alignment horizontal="center" wrapText="1"/>
    </xf>
    <xf numFmtId="0" fontId="29" fillId="0" borderId="6" xfId="0" applyFont="1" applyBorder="1" applyAlignment="1" applyProtection="1">
      <alignment wrapText="1"/>
    </xf>
    <xf numFmtId="0" fontId="29" fillId="0" borderId="7" xfId="0" applyFont="1" applyBorder="1" applyAlignment="1" applyProtection="1">
      <alignment wrapText="1"/>
    </xf>
    <xf numFmtId="0" fontId="3" fillId="0" borderId="84" xfId="0" applyFont="1" applyBorder="1" applyProtection="1"/>
    <xf numFmtId="0" fontId="3" fillId="0" borderId="1" xfId="0" applyFont="1" applyBorder="1" applyProtection="1"/>
    <xf numFmtId="0" fontId="3" fillId="0" borderId="8" xfId="0" applyFont="1" applyBorder="1" applyProtection="1"/>
    <xf numFmtId="0" fontId="3" fillId="0" borderId="5" xfId="0" applyFont="1" applyBorder="1" applyProtection="1"/>
    <xf numFmtId="0" fontId="3" fillId="0" borderId="41" xfId="0" applyFont="1" applyBorder="1" applyProtection="1"/>
    <xf numFmtId="0" fontId="29" fillId="0" borderId="1" xfId="0" applyFont="1" applyBorder="1" applyAlignment="1" applyProtection="1">
      <alignment horizontal="center" wrapText="1"/>
    </xf>
    <xf numFmtId="177" fontId="5" fillId="0" borderId="4" xfId="0" applyNumberFormat="1" applyFont="1" applyBorder="1" applyAlignment="1" applyProtection="1">
      <alignment wrapText="1"/>
    </xf>
    <xf numFmtId="0" fontId="29" fillId="0" borderId="0" xfId="0" applyFont="1" applyAlignment="1" applyProtection="1">
      <alignment wrapText="1"/>
    </xf>
    <xf numFmtId="0" fontId="5" fillId="0" borderId="0" xfId="0" applyFont="1" applyAlignment="1" applyProtection="1">
      <alignment wrapText="1"/>
    </xf>
    <xf numFmtId="1" fontId="3" fillId="0" borderId="0" xfId="0" applyNumberFormat="1" applyFont="1" applyAlignment="1" applyProtection="1">
      <alignment wrapText="1"/>
    </xf>
    <xf numFmtId="0" fontId="3" fillId="0" borderId="0" xfId="0" applyFont="1" applyAlignment="1" applyProtection="1">
      <alignment horizontal="right" wrapText="1"/>
    </xf>
    <xf numFmtId="14" fontId="3" fillId="0" borderId="0" xfId="0" applyNumberFormat="1" applyFont="1" applyAlignment="1" applyProtection="1">
      <alignment wrapText="1"/>
    </xf>
    <xf numFmtId="171" fontId="3" fillId="0" borderId="0" xfId="0" applyNumberFormat="1" applyFont="1" applyAlignment="1" applyProtection="1">
      <alignment horizontal="right" wrapText="1"/>
    </xf>
    <xf numFmtId="0" fontId="2" fillId="0" borderId="0" xfId="0" applyFont="1" applyProtection="1"/>
    <xf numFmtId="14" fontId="0" fillId="0" borderId="0" xfId="0" applyNumberFormat="1" applyAlignment="1" applyProtection="1">
      <alignment wrapText="1"/>
    </xf>
    <xf numFmtId="171" fontId="0" fillId="0" borderId="0" xfId="0" applyNumberFormat="1" applyAlignment="1" applyProtection="1">
      <alignment horizontal="right" wrapText="1"/>
    </xf>
    <xf numFmtId="0" fontId="0" fillId="0" borderId="0" xfId="0" applyAlignment="1" applyProtection="1">
      <alignment wrapText="1"/>
    </xf>
    <xf numFmtId="0" fontId="0" fillId="0" borderId="0" xfId="0" applyAlignment="1" applyProtection="1">
      <alignment horizontal="center" wrapText="1"/>
    </xf>
    <xf numFmtId="0" fontId="17" fillId="0" borderId="0" xfId="0" applyFont="1" applyAlignment="1" applyProtection="1">
      <alignment horizontal="center"/>
    </xf>
    <xf numFmtId="10" fontId="0" fillId="0" borderId="0" xfId="0" applyNumberFormat="1" applyAlignment="1" applyProtection="1">
      <alignment wrapText="1"/>
    </xf>
    <xf numFmtId="14" fontId="0" fillId="0" borderId="0" xfId="0" applyNumberFormat="1" applyProtection="1"/>
    <xf numFmtId="9" fontId="0" fillId="0" borderId="0" xfId="0" applyNumberFormat="1" applyProtection="1"/>
    <xf numFmtId="9" fontId="0" fillId="0" borderId="0" xfId="0" applyNumberFormat="1" applyAlignment="1" applyProtection="1">
      <alignment wrapText="1"/>
    </xf>
    <xf numFmtId="6" fontId="0" fillId="0" borderId="0" xfId="0" applyNumberFormat="1" applyAlignment="1" applyProtection="1">
      <alignment wrapText="1"/>
    </xf>
    <xf numFmtId="6" fontId="0" fillId="0" borderId="0" xfId="0" applyNumberFormat="1" applyProtection="1"/>
    <xf numFmtId="0" fontId="0" fillId="3" borderId="0" xfId="0" applyFill="1" applyProtection="1"/>
    <xf numFmtId="0" fontId="16" fillId="0" borderId="0" xfId="0" applyFont="1" applyAlignment="1" applyProtection="1">
      <alignment horizontal="right"/>
    </xf>
    <xf numFmtId="14" fontId="20" fillId="0" borderId="0" xfId="0" applyNumberFormat="1" applyFont="1" applyAlignment="1" applyProtection="1">
      <alignment horizontal="center"/>
    </xf>
    <xf numFmtId="14" fontId="20" fillId="0" borderId="0" xfId="0" applyNumberFormat="1" applyFont="1" applyAlignment="1" applyProtection="1">
      <alignment horizontal="fill"/>
    </xf>
    <xf numFmtId="0" fontId="0" fillId="7" borderId="0" xfId="0" applyFill="1" applyProtection="1"/>
    <xf numFmtId="0" fontId="3" fillId="15" borderId="0" xfId="0" applyFont="1" applyFill="1" applyProtection="1"/>
    <xf numFmtId="0" fontId="3" fillId="14" borderId="0" xfId="0" applyFont="1" applyFill="1" applyProtection="1"/>
    <xf numFmtId="0" fontId="3" fillId="12" borderId="0" xfId="0" applyFont="1" applyFill="1" applyProtection="1"/>
    <xf numFmtId="0" fontId="0" fillId="13" borderId="0" xfId="0" applyFill="1" applyProtection="1"/>
    <xf numFmtId="165" fontId="0" fillId="0" borderId="0" xfId="0" applyNumberFormat="1" applyProtection="1"/>
    <xf numFmtId="0" fontId="6" fillId="0" borderId="0" xfId="0" applyFont="1" applyProtection="1"/>
    <xf numFmtId="165" fontId="0" fillId="0" borderId="4" xfId="0" applyNumberFormat="1" applyBorder="1" applyAlignment="1" applyProtection="1">
      <alignment horizontal="center"/>
    </xf>
    <xf numFmtId="0" fontId="0" fillId="0" borderId="4" xfId="0" applyBorder="1" applyAlignment="1" applyProtection="1">
      <alignment horizontal="center"/>
    </xf>
    <xf numFmtId="1" fontId="0" fillId="7" borderId="4" xfId="0" applyNumberFormat="1" applyFill="1" applyBorder="1" applyProtection="1"/>
    <xf numFmtId="10" fontId="0" fillId="7" borderId="4" xfId="0" applyNumberFormat="1" applyFill="1" applyBorder="1" applyProtection="1"/>
    <xf numFmtId="10" fontId="0" fillId="8" borderId="4" xfId="0" applyNumberFormat="1" applyFill="1" applyBorder="1" applyProtection="1"/>
    <xf numFmtId="9" fontId="89" fillId="7" borderId="0" xfId="1" applyNumberFormat="1" applyFont="1" applyFill="1" applyProtection="1"/>
    <xf numFmtId="1" fontId="0" fillId="0" borderId="4" xfId="0" applyNumberFormat="1" applyBorder="1" applyProtection="1"/>
    <xf numFmtId="10" fontId="0" fillId="7" borderId="0" xfId="0" applyNumberFormat="1" applyFill="1" applyProtection="1"/>
    <xf numFmtId="1" fontId="0" fillId="8" borderId="4" xfId="0" applyNumberFormat="1" applyFill="1" applyBorder="1" applyProtection="1"/>
    <xf numFmtId="1" fontId="89" fillId="8" borderId="4" xfId="1" applyNumberFormat="1" applyFont="1" applyFill="1" applyBorder="1" applyProtection="1"/>
    <xf numFmtId="10" fontId="0" fillId="0" borderId="4" xfId="0" applyNumberFormat="1" applyBorder="1" applyProtection="1"/>
    <xf numFmtId="1" fontId="0" fillId="0" borderId="0" xfId="0" applyNumberFormat="1" applyProtection="1"/>
    <xf numFmtId="1" fontId="3" fillId="0" borderId="0" xfId="0" applyNumberFormat="1" applyFont="1" applyProtection="1"/>
    <xf numFmtId="10" fontId="3" fillId="0" borderId="4" xfId="0" applyNumberFormat="1" applyFont="1" applyBorder="1" applyProtection="1"/>
    <xf numFmtId="3" fontId="0" fillId="0" borderId="0" xfId="0" applyNumberFormat="1" applyProtection="1"/>
    <xf numFmtId="10" fontId="3" fillId="0" borderId="0" xfId="0" applyNumberFormat="1" applyFont="1" applyProtection="1"/>
    <xf numFmtId="3" fontId="3" fillId="0" borderId="0" xfId="0" applyNumberFormat="1" applyFont="1" applyProtection="1"/>
    <xf numFmtId="0" fontId="94" fillId="0" borderId="0" xfId="0" applyFont="1" applyAlignment="1" applyProtection="1">
      <alignment vertical="center"/>
    </xf>
    <xf numFmtId="10" fontId="0" fillId="0" borderId="0" xfId="1" applyNumberFormat="1" applyFont="1" applyProtection="1"/>
    <xf numFmtId="0" fontId="93" fillId="0" borderId="0" xfId="0" applyFont="1" applyAlignment="1" applyProtection="1">
      <alignment vertical="center"/>
    </xf>
    <xf numFmtId="3" fontId="0" fillId="0" borderId="4" xfId="0" applyNumberFormat="1" applyBorder="1" applyProtection="1"/>
    <xf numFmtId="0" fontId="15" fillId="0" borderId="0" xfId="0" applyFont="1" applyProtection="1"/>
    <xf numFmtId="41" fontId="2" fillId="0" borderId="4" xfId="1" applyNumberFormat="1" applyFont="1" applyBorder="1" applyProtection="1"/>
    <xf numFmtId="3" fontId="15" fillId="0" borderId="0" xfId="1" applyNumberFormat="1" applyFont="1" applyProtection="1"/>
    <xf numFmtId="0" fontId="95" fillId="0" borderId="0" xfId="0" applyFont="1" applyAlignment="1" applyProtection="1">
      <alignment vertical="center"/>
    </xf>
    <xf numFmtId="3" fontId="15" fillId="0" borderId="0" xfId="0" applyNumberFormat="1" applyFont="1" applyProtection="1"/>
    <xf numFmtId="166" fontId="15" fillId="0" borderId="0" xfId="7" applyNumberFormat="1" applyFont="1" applyProtection="1"/>
    <xf numFmtId="43" fontId="0" fillId="0" borderId="0" xfId="1" applyFont="1" applyProtection="1"/>
    <xf numFmtId="1" fontId="89" fillId="13" borderId="4" xfId="1" applyNumberFormat="1" applyFont="1" applyFill="1" applyBorder="1" applyProtection="1">
      <protection locked="0"/>
    </xf>
    <xf numFmtId="0" fontId="0" fillId="12" borderId="4" xfId="0" applyFill="1" applyBorder="1" applyProtection="1">
      <protection locked="0"/>
    </xf>
    <xf numFmtId="9" fontId="2" fillId="0" borderId="9" xfId="7" applyFont="1" applyBorder="1" applyAlignment="1" applyProtection="1">
      <alignment horizontal="center"/>
    </xf>
    <xf numFmtId="0" fontId="0" fillId="0" borderId="90" xfId="0" applyBorder="1" applyAlignment="1" applyProtection="1">
      <alignment horizontal="center"/>
    </xf>
    <xf numFmtId="0" fontId="0" fillId="0" borderId="84" xfId="0" applyBorder="1" applyAlignment="1" applyProtection="1">
      <alignment horizontal="center"/>
    </xf>
    <xf numFmtId="0" fontId="0" fillId="0" borderId="30" xfId="0" applyBorder="1" applyAlignment="1" applyProtection="1">
      <alignment horizontal="center"/>
    </xf>
    <xf numFmtId="0" fontId="0" fillId="0" borderId="54" xfId="0" applyBorder="1" applyProtection="1"/>
    <xf numFmtId="0" fontId="0" fillId="0" borderId="21" xfId="0" applyBorder="1" applyProtection="1"/>
    <xf numFmtId="0" fontId="0" fillId="0" borderId="21" xfId="0" applyBorder="1" applyAlignment="1" applyProtection="1">
      <alignment horizontal="center"/>
    </xf>
    <xf numFmtId="0" fontId="0" fillId="0" borderId="22" xfId="0" applyBorder="1" applyProtection="1"/>
    <xf numFmtId="168" fontId="0" fillId="0" borderId="23" xfId="0" applyNumberFormat="1" applyBorder="1"/>
    <xf numFmtId="168" fontId="0" fillId="0" borderId="24" xfId="0" applyNumberFormat="1" applyBorder="1"/>
    <xf numFmtId="168" fontId="0" fillId="0" borderId="47" xfId="0" applyNumberFormat="1" applyBorder="1"/>
    <xf numFmtId="168" fontId="0" fillId="0" borderId="26" xfId="0" applyNumberFormat="1" applyBorder="1"/>
    <xf numFmtId="168" fontId="0" fillId="0" borderId="55" xfId="0" applyNumberFormat="1" applyBorder="1"/>
    <xf numFmtId="10" fontId="118" fillId="20" borderId="56" xfId="0" applyNumberFormat="1" applyFont="1" applyFill="1" applyBorder="1"/>
    <xf numFmtId="10" fontId="118" fillId="20" borderId="37" xfId="0" applyNumberFormat="1" applyFont="1" applyFill="1" applyBorder="1"/>
    <xf numFmtId="10" fontId="118" fillId="20" borderId="57" xfId="0" applyNumberFormat="1" applyFont="1" applyFill="1" applyBorder="1"/>
    <xf numFmtId="0" fontId="61" fillId="15" borderId="49" xfId="0" applyFont="1" applyFill="1" applyBorder="1" applyAlignment="1" applyProtection="1">
      <alignment horizontal="left"/>
      <protection locked="0"/>
    </xf>
    <xf numFmtId="0" fontId="61" fillId="15" borderId="93" xfId="0" applyFont="1" applyFill="1" applyBorder="1" applyAlignment="1" applyProtection="1">
      <alignment horizontal="left"/>
      <protection locked="0"/>
    </xf>
    <xf numFmtId="37" fontId="61" fillId="2" borderId="49" xfId="0" applyNumberFormat="1" applyFont="1" applyFill="1" applyBorder="1" applyAlignment="1" applyProtection="1">
      <alignment horizontal="left"/>
      <protection locked="0"/>
    </xf>
    <xf numFmtId="0" fontId="76" fillId="0" borderId="49" xfId="0" applyFont="1" applyBorder="1" applyProtection="1">
      <protection locked="0"/>
    </xf>
    <xf numFmtId="37" fontId="58" fillId="0" borderId="63" xfId="0" applyNumberFormat="1" applyFont="1" applyBorder="1" applyAlignment="1" applyProtection="1">
      <alignment horizontal="center" vertical="center"/>
    </xf>
    <xf numFmtId="37" fontId="58" fillId="0" borderId="2" xfId="0" applyNumberFormat="1" applyFont="1" applyBorder="1" applyAlignment="1" applyProtection="1">
      <alignment horizontal="center" vertical="center"/>
    </xf>
    <xf numFmtId="37" fontId="58" fillId="0" borderId="3" xfId="0" applyNumberFormat="1" applyFont="1" applyBorder="1" applyAlignment="1" applyProtection="1">
      <alignment horizontal="center" vertical="center"/>
    </xf>
    <xf numFmtId="37" fontId="58" fillId="0" borderId="64" xfId="0" applyNumberFormat="1" applyFont="1" applyBorder="1" applyAlignment="1" applyProtection="1">
      <alignment horizontal="center" vertical="center"/>
    </xf>
    <xf numFmtId="37" fontId="58" fillId="0" borderId="0" xfId="0" applyNumberFormat="1" applyFont="1" applyAlignment="1" applyProtection="1">
      <alignment horizontal="center" vertical="center"/>
    </xf>
    <xf numFmtId="37" fontId="58" fillId="0" borderId="1" xfId="0" applyNumberFormat="1" applyFont="1" applyBorder="1" applyAlignment="1" applyProtection="1">
      <alignment horizontal="center" vertical="center"/>
    </xf>
    <xf numFmtId="176" fontId="19" fillId="0" borderId="64" xfId="0" applyNumberFormat="1" applyFont="1" applyBorder="1" applyAlignment="1" applyProtection="1">
      <alignment horizontal="center" vertical="center"/>
    </xf>
    <xf numFmtId="176" fontId="19" fillId="0" borderId="0" xfId="0" applyNumberFormat="1" applyFont="1" applyAlignment="1" applyProtection="1">
      <alignment horizontal="center" vertical="center"/>
    </xf>
    <xf numFmtId="176" fontId="19" fillId="0" borderId="1" xfId="0" applyNumberFormat="1" applyFont="1" applyBorder="1" applyAlignment="1" applyProtection="1">
      <alignment horizontal="center" vertical="center"/>
    </xf>
    <xf numFmtId="14" fontId="59" fillId="0" borderId="61" xfId="0" applyNumberFormat="1" applyFont="1" applyBorder="1" applyAlignment="1" applyProtection="1">
      <alignment horizontal="right"/>
    </xf>
    <xf numFmtId="14" fontId="59" fillId="0" borderId="5" xfId="0" applyNumberFormat="1" applyFont="1" applyBorder="1" applyAlignment="1" applyProtection="1">
      <alignment horizontal="right"/>
    </xf>
    <xf numFmtId="14" fontId="69" fillId="0" borderId="0" xfId="0" applyNumberFormat="1" applyFont="1" applyAlignment="1" applyProtection="1">
      <alignment horizontal="center"/>
    </xf>
    <xf numFmtId="0" fontId="66" fillId="0" borderId="64" xfId="0" applyFont="1" applyBorder="1" applyAlignment="1" applyProtection="1">
      <alignment horizontal="left" wrapText="1"/>
    </xf>
    <xf numFmtId="0" fontId="66" fillId="0" borderId="0" xfId="0" applyFont="1" applyAlignment="1" applyProtection="1">
      <alignment horizontal="left" wrapText="1"/>
    </xf>
    <xf numFmtId="37" fontId="61" fillId="0" borderId="0" xfId="0" applyNumberFormat="1" applyFont="1" applyAlignment="1" applyProtection="1">
      <alignment horizontal="left"/>
    </xf>
    <xf numFmtId="0" fontId="61" fillId="0" borderId="64" xfId="0" applyFont="1" applyBorder="1" applyAlignment="1" applyProtection="1">
      <alignment horizontal="left" wrapText="1" shrinkToFit="1"/>
    </xf>
    <xf numFmtId="0" fontId="0" fillId="0" borderId="0" xfId="0" applyAlignment="1" applyProtection="1">
      <alignment wrapText="1" shrinkToFit="1"/>
    </xf>
    <xf numFmtId="0" fontId="0" fillId="0" borderId="1" xfId="0" applyBorder="1" applyAlignment="1" applyProtection="1">
      <alignment wrapText="1" shrinkToFit="1"/>
    </xf>
    <xf numFmtId="0" fontId="0" fillId="0" borderId="64" xfId="0" applyBorder="1" applyAlignment="1" applyProtection="1">
      <alignment wrapText="1" shrinkToFit="1"/>
    </xf>
    <xf numFmtId="0" fontId="28" fillId="0" borderId="0" xfId="0" applyFont="1" applyAlignment="1" applyProtection="1">
      <alignment horizontal="left" vertical="center"/>
    </xf>
    <xf numFmtId="0" fontId="0" fillId="0" borderId="0" xfId="0" applyAlignment="1" applyProtection="1">
      <alignment horizontal="center" wrapText="1"/>
    </xf>
    <xf numFmtId="37" fontId="3" fillId="0" borderId="11" xfId="0" applyNumberFormat="1" applyFont="1" applyBorder="1" applyAlignment="1" applyProtection="1">
      <alignment wrapText="1"/>
    </xf>
    <xf numFmtId="0" fontId="3" fillId="0" borderId="11" xfId="0" applyFont="1" applyBorder="1" applyAlignment="1" applyProtection="1">
      <alignment wrapText="1"/>
    </xf>
    <xf numFmtId="0" fontId="29" fillId="0" borderId="0" xfId="0" applyFont="1" applyAlignment="1" applyProtection="1">
      <alignment horizontal="left" wrapText="1"/>
    </xf>
    <xf numFmtId="37" fontId="3" fillId="0" borderId="6" xfId="0" applyNumberFormat="1" applyFont="1" applyBorder="1" applyAlignment="1" applyProtection="1">
      <alignment horizontal="center" wrapText="1"/>
    </xf>
    <xf numFmtId="37" fontId="3" fillId="0" borderId="7" xfId="0" applyNumberFormat="1" applyFont="1" applyBorder="1" applyAlignment="1" applyProtection="1">
      <alignment horizontal="center" wrapText="1"/>
    </xf>
    <xf numFmtId="0" fontId="3" fillId="0" borderId="6" xfId="0" applyFont="1" applyBorder="1" applyAlignment="1" applyProtection="1">
      <alignment horizontal="center" wrapText="1"/>
    </xf>
    <xf numFmtId="0" fontId="3" fillId="0" borderId="7" xfId="0" applyFont="1" applyBorder="1" applyAlignment="1" applyProtection="1">
      <alignment horizontal="center" wrapText="1"/>
    </xf>
    <xf numFmtId="172" fontId="2" fillId="2" borderId="6" xfId="0" applyNumberFormat="1" applyFont="1" applyFill="1" applyBorder="1" applyAlignment="1" applyProtection="1">
      <alignment wrapText="1"/>
      <protection locked="0"/>
    </xf>
    <xf numFmtId="0" fontId="3" fillId="0" borderId="7" xfId="0" applyFont="1" applyBorder="1" applyProtection="1">
      <protection locked="0"/>
    </xf>
    <xf numFmtId="0" fontId="9" fillId="2" borderId="6" xfId="5" applyFill="1" applyBorder="1" applyAlignment="1" applyProtection="1">
      <alignment wrapText="1"/>
      <protection locked="0"/>
    </xf>
    <xf numFmtId="0" fontId="14" fillId="0" borderId="0" xfId="0" applyFont="1" applyAlignment="1" applyProtection="1">
      <alignment horizontal="right"/>
    </xf>
    <xf numFmtId="0" fontId="0" fillId="0" borderId="0" xfId="0" applyProtection="1"/>
    <xf numFmtId="37" fontId="2" fillId="2" borderId="6" xfId="0" applyNumberFormat="1" applyFont="1" applyFill="1" applyBorder="1" applyAlignment="1" applyProtection="1">
      <alignment wrapText="1"/>
      <protection locked="0"/>
    </xf>
    <xf numFmtId="0" fontId="3" fillId="0" borderId="45" xfId="0" applyFont="1" applyBorder="1" applyProtection="1">
      <protection locked="0"/>
    </xf>
    <xf numFmtId="172" fontId="5" fillId="2" borderId="6" xfId="0" applyNumberFormat="1" applyFont="1" applyFill="1" applyBorder="1" applyAlignment="1" applyProtection="1">
      <alignment wrapText="1"/>
      <protection locked="0"/>
    </xf>
    <xf numFmtId="0" fontId="2" fillId="2" borderId="6" xfId="0" applyFont="1" applyFill="1" applyBorder="1" applyAlignment="1" applyProtection="1">
      <alignment wrapText="1"/>
      <protection locked="0"/>
    </xf>
    <xf numFmtId="0" fontId="14" fillId="3" borderId="0" xfId="0" applyFont="1" applyFill="1" applyAlignment="1" applyProtection="1">
      <alignment horizontal="right" wrapText="1"/>
    </xf>
    <xf numFmtId="1" fontId="14" fillId="0" borderId="0" xfId="0" applyNumberFormat="1" applyFont="1" applyAlignment="1" applyProtection="1">
      <alignment horizontal="right"/>
    </xf>
    <xf numFmtId="0" fontId="19" fillId="0" borderId="0" xfId="0" applyFont="1" applyAlignment="1" applyProtection="1">
      <alignment horizontal="left"/>
    </xf>
    <xf numFmtId="37" fontId="14" fillId="0" borderId="0" xfId="0" applyNumberFormat="1" applyFont="1" applyAlignment="1" applyProtection="1">
      <alignment horizontal="right"/>
    </xf>
    <xf numFmtId="0" fontId="0" fillId="7" borderId="0" xfId="0" applyFill="1" applyProtection="1"/>
    <xf numFmtId="14" fontId="79" fillId="0" borderId="0" xfId="0" applyNumberFormat="1" applyFont="1" applyAlignment="1" applyProtection="1">
      <alignment horizontal="right"/>
    </xf>
    <xf numFmtId="0" fontId="79" fillId="0" borderId="0" xfId="0" applyFont="1" applyAlignment="1" applyProtection="1">
      <alignment horizontal="right"/>
    </xf>
    <xf numFmtId="0" fontId="0" fillId="0" borderId="42" xfId="0" applyBorder="1" applyAlignment="1" applyProtection="1">
      <alignment horizontal="center"/>
    </xf>
    <xf numFmtId="0" fontId="16" fillId="2" borderId="0" xfId="0" applyFont="1" applyFill="1" applyAlignment="1" applyProtection="1">
      <alignment horizontal="left"/>
    </xf>
    <xf numFmtId="0" fontId="0" fillId="0" borderId="0" xfId="0" applyAlignment="1" applyProtection="1">
      <alignment horizontal="left"/>
    </xf>
    <xf numFmtId="0" fontId="0" fillId="0" borderId="58" xfId="0" applyBorder="1" applyAlignment="1">
      <alignment horizontal="center"/>
    </xf>
    <xf numFmtId="0" fontId="0" fillId="0" borderId="59" xfId="0" applyBorder="1" applyAlignment="1">
      <alignment horizontal="center"/>
    </xf>
    <xf numFmtId="0" fontId="14" fillId="0" borderId="0" xfId="0" applyFont="1" applyAlignment="1">
      <alignment horizontal="right"/>
    </xf>
    <xf numFmtId="0" fontId="23" fillId="0" borderId="0" xfId="0" applyFont="1"/>
    <xf numFmtId="1" fontId="14" fillId="0" borderId="0" xfId="0" applyNumberFormat="1" applyFont="1" applyAlignment="1">
      <alignment horizontal="right"/>
    </xf>
    <xf numFmtId="1" fontId="23" fillId="0" borderId="0" xfId="0" applyNumberFormat="1" applyFont="1"/>
    <xf numFmtId="168" fontId="0" fillId="0" borderId="42" xfId="0" applyNumberFormat="1" applyBorder="1" applyAlignment="1">
      <alignment horizontal="center"/>
    </xf>
    <xf numFmtId="37" fontId="14" fillId="0" borderId="0" xfId="0" applyNumberFormat="1" applyFont="1" applyAlignment="1">
      <alignment horizontal="right"/>
    </xf>
    <xf numFmtId="0" fontId="14" fillId="0" borderId="0" xfId="0" applyFont="1"/>
    <xf numFmtId="0" fontId="19" fillId="0" borderId="0" xfId="0" applyFont="1" applyFill="1" applyAlignment="1">
      <alignment horizontal="center"/>
    </xf>
    <xf numFmtId="0" fontId="28" fillId="0" borderId="0" xfId="0" applyFont="1" applyFill="1" applyAlignment="1">
      <alignment horizontal="center"/>
    </xf>
    <xf numFmtId="170" fontId="14" fillId="0" borderId="0" xfId="0" applyNumberFormat="1" applyFont="1" applyAlignment="1">
      <alignment horizontal="right"/>
    </xf>
    <xf numFmtId="0" fontId="19" fillId="7" borderId="35" xfId="0" applyFont="1" applyFill="1" applyBorder="1" applyAlignment="1">
      <alignment horizontal="center"/>
    </xf>
    <xf numFmtId="0" fontId="19" fillId="7" borderId="58" xfId="0" applyFont="1" applyFill="1" applyBorder="1" applyAlignment="1">
      <alignment horizontal="center"/>
    </xf>
    <xf numFmtId="0" fontId="19" fillId="7" borderId="59" xfId="0" applyFont="1" applyFill="1" applyBorder="1" applyAlignment="1">
      <alignment horizontal="center"/>
    </xf>
    <xf numFmtId="165" fontId="14" fillId="0" borderId="35" xfId="0" applyNumberFormat="1" applyFont="1" applyBorder="1" applyAlignment="1">
      <alignment horizontal="center"/>
    </xf>
    <xf numFmtId="165" fontId="14" fillId="0" borderId="58" xfId="0" applyNumberFormat="1" applyFont="1" applyBorder="1" applyAlignment="1">
      <alignment horizontal="center"/>
    </xf>
    <xf numFmtId="165" fontId="14" fillId="0" borderId="59" xfId="0" applyNumberFormat="1" applyFont="1" applyBorder="1" applyAlignment="1">
      <alignment horizontal="center"/>
    </xf>
    <xf numFmtId="165" fontId="20" fillId="0" borderId="35" xfId="0" applyNumberFormat="1" applyFont="1" applyBorder="1" applyAlignment="1">
      <alignment horizontal="center"/>
    </xf>
    <xf numFmtId="165" fontId="20" fillId="0" borderId="58" xfId="0" applyNumberFormat="1" applyFont="1" applyBorder="1" applyAlignment="1">
      <alignment horizontal="center"/>
    </xf>
    <xf numFmtId="165" fontId="20" fillId="0" borderId="59" xfId="0" applyNumberFormat="1" applyFont="1" applyBorder="1" applyAlignment="1">
      <alignment horizontal="center"/>
    </xf>
    <xf numFmtId="0" fontId="20" fillId="0" borderId="35" xfId="0" applyFont="1" applyBorder="1" applyAlignment="1">
      <alignment horizontal="center"/>
    </xf>
    <xf numFmtId="0" fontId="20" fillId="0" borderId="58" xfId="0" applyFont="1" applyBorder="1" applyAlignment="1">
      <alignment horizontal="center"/>
    </xf>
    <xf numFmtId="0" fontId="19" fillId="17" borderId="51" xfId="0" applyFont="1" applyFill="1" applyBorder="1" applyAlignment="1">
      <alignment horizontal="center"/>
    </xf>
    <xf numFmtId="0" fontId="28" fillId="17" borderId="16" xfId="0" applyFont="1" applyFill="1" applyBorder="1" applyAlignment="1">
      <alignment horizontal="center"/>
    </xf>
    <xf numFmtId="0" fontId="18" fillId="0" borderId="0" xfId="0" applyFont="1" applyAlignment="1">
      <alignment horizontal="right"/>
    </xf>
    <xf numFmtId="0" fontId="38" fillId="0" borderId="0" xfId="0" applyFont="1" applyAlignment="1">
      <alignment horizontal="right"/>
    </xf>
    <xf numFmtId="0" fontId="5" fillId="0" borderId="35" xfId="0" applyFont="1" applyBorder="1" applyAlignment="1">
      <alignment horizontal="center"/>
    </xf>
    <xf numFmtId="0" fontId="5" fillId="0" borderId="58" xfId="0" applyFont="1" applyBorder="1" applyAlignment="1">
      <alignment horizontal="center"/>
    </xf>
    <xf numFmtId="0" fontId="5" fillId="0" borderId="59" xfId="0" applyFont="1" applyBorder="1" applyAlignment="1">
      <alignment horizontal="center"/>
    </xf>
    <xf numFmtId="37" fontId="29" fillId="0" borderId="0" xfId="0" applyNumberFormat="1" applyFont="1" applyAlignment="1">
      <alignment horizontal="right"/>
    </xf>
    <xf numFmtId="0" fontId="14" fillId="0" borderId="25" xfId="0" applyFont="1" applyBorder="1"/>
    <xf numFmtId="0" fontId="14" fillId="0" borderId="32" xfId="0" applyFont="1" applyBorder="1"/>
    <xf numFmtId="0" fontId="101" fillId="0" borderId="69" xfId="0" applyFont="1" applyBorder="1" applyAlignment="1">
      <alignment horizontal="left"/>
    </xf>
    <xf numFmtId="0" fontId="101" fillId="0" borderId="5" xfId="0" applyFont="1" applyBorder="1" applyAlignment="1">
      <alignment horizontal="left"/>
    </xf>
    <xf numFmtId="0" fontId="101" fillId="0" borderId="18" xfId="0" applyFont="1" applyBorder="1" applyAlignment="1">
      <alignment horizontal="left"/>
    </xf>
    <xf numFmtId="0" fontId="111" fillId="0" borderId="0" xfId="0" applyFont="1" applyAlignment="1">
      <alignment horizontal="center"/>
    </xf>
    <xf numFmtId="0" fontId="101" fillId="0" borderId="25" xfId="0" applyFont="1" applyBorder="1" applyAlignment="1">
      <alignment horizontal="center"/>
    </xf>
    <xf numFmtId="0" fontId="101" fillId="0" borderId="32" xfId="0" applyFont="1" applyBorder="1" applyAlignment="1">
      <alignment horizontal="center"/>
    </xf>
    <xf numFmtId="0" fontId="23" fillId="0" borderId="86" xfId="0" applyFont="1" applyBorder="1"/>
    <xf numFmtId="0" fontId="23" fillId="0" borderId="83" xfId="0" applyFont="1" applyBorder="1"/>
    <xf numFmtId="0" fontId="23" fillId="0" borderId="43" xfId="0" applyFont="1" applyBorder="1"/>
    <xf numFmtId="0" fontId="23" fillId="0" borderId="7" xfId="0" applyFont="1" applyBorder="1"/>
    <xf numFmtId="0" fontId="23" fillId="0" borderId="6" xfId="0" applyFont="1" applyBorder="1" applyAlignment="1">
      <alignment horizontal="right"/>
    </xf>
    <xf numFmtId="0" fontId="23" fillId="0" borderId="7" xfId="0" applyFont="1" applyBorder="1" applyAlignment="1">
      <alignment horizontal="right"/>
    </xf>
    <xf numFmtId="0" fontId="14" fillId="0" borderId="6" xfId="0" applyFont="1" applyBorder="1" applyAlignment="1">
      <alignment horizontal="right"/>
    </xf>
    <xf numFmtId="0" fontId="14" fillId="0" borderId="7" xfId="0" applyFont="1" applyBorder="1" applyAlignment="1">
      <alignment horizontal="right"/>
    </xf>
    <xf numFmtId="0" fontId="29" fillId="0" borderId="0" xfId="0" applyFont="1" applyAlignment="1">
      <alignment horizontal="right"/>
    </xf>
    <xf numFmtId="0" fontId="30" fillId="0" borderId="0" xfId="0" applyFont="1"/>
    <xf numFmtId="0" fontId="14" fillId="0" borderId="86" xfId="0" applyFont="1" applyBorder="1" applyAlignment="1">
      <alignment horizontal="center"/>
    </xf>
    <xf numFmtId="0" fontId="14" fillId="0" borderId="87" xfId="0" applyFont="1" applyBorder="1" applyAlignment="1">
      <alignment horizontal="center"/>
    </xf>
    <xf numFmtId="0" fontId="29" fillId="7" borderId="35" xfId="0" applyFont="1" applyFill="1" applyBorder="1" applyAlignment="1">
      <alignment horizontal="center"/>
    </xf>
    <xf numFmtId="0" fontId="29" fillId="7" borderId="58" xfId="0" applyFont="1" applyFill="1" applyBorder="1" applyAlignment="1">
      <alignment horizontal="center"/>
    </xf>
    <xf numFmtId="0" fontId="29" fillId="7" borderId="59" xfId="0" applyFont="1" applyFill="1" applyBorder="1" applyAlignment="1">
      <alignment horizontal="center"/>
    </xf>
    <xf numFmtId="0" fontId="5" fillId="4" borderId="6" xfId="0" applyFont="1" applyFill="1" applyBorder="1" applyAlignment="1">
      <alignment horizontal="center" wrapText="1"/>
    </xf>
    <xf numFmtId="0" fontId="5" fillId="4" borderId="45" xfId="0" applyFont="1" applyFill="1" applyBorder="1" applyAlignment="1">
      <alignment horizontal="center" wrapText="1"/>
    </xf>
    <xf numFmtId="0" fontId="2" fillId="4" borderId="45" xfId="0" applyFont="1" applyFill="1" applyBorder="1" applyAlignment="1">
      <alignment horizontal="center" wrapText="1"/>
    </xf>
    <xf numFmtId="0" fontId="2" fillId="4" borderId="7" xfId="0" applyFont="1" applyFill="1" applyBorder="1" applyAlignment="1">
      <alignment horizontal="center" wrapText="1"/>
    </xf>
    <xf numFmtId="4" fontId="2" fillId="0" borderId="89" xfId="3" applyNumberFormat="1" applyFont="1" applyBorder="1" applyAlignment="1">
      <alignment horizontal="right"/>
    </xf>
    <xf numFmtId="4" fontId="2" fillId="4" borderId="64" xfId="0" applyNumberFormat="1" applyFont="1" applyFill="1" applyBorder="1" applyAlignment="1">
      <alignment horizontal="center"/>
    </xf>
    <xf numFmtId="4" fontId="2" fillId="4" borderId="0" xfId="0" applyNumberFormat="1" applyFont="1" applyFill="1" applyAlignment="1">
      <alignment horizontal="center"/>
    </xf>
    <xf numFmtId="0" fontId="2" fillId="0" borderId="0" xfId="0" applyFont="1"/>
    <xf numFmtId="4" fontId="5" fillId="0" borderId="45" xfId="0" applyNumberFormat="1" applyFont="1" applyBorder="1" applyAlignment="1">
      <alignment horizontal="center"/>
    </xf>
    <xf numFmtId="0" fontId="2" fillId="0" borderId="7" xfId="0" applyFont="1" applyBorder="1" applyAlignment="1">
      <alignment horizontal="center"/>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0" fontId="2" fillId="0" borderId="7" xfId="0" applyFont="1" applyBorder="1"/>
    <xf numFmtId="4" fontId="8" fillId="0" borderId="89" xfId="3" applyNumberFormat="1" applyFont="1" applyBorder="1" applyAlignment="1">
      <alignment horizontal="right"/>
    </xf>
    <xf numFmtId="4" fontId="7" fillId="0" borderId="6" xfId="0" applyNumberFormat="1" applyFont="1" applyBorder="1" applyAlignment="1">
      <alignment horizontal="center"/>
    </xf>
    <xf numFmtId="4" fontId="7" fillId="0" borderId="7" xfId="0" applyNumberFormat="1" applyFont="1" applyBorder="1" applyAlignment="1">
      <alignment horizontal="center"/>
    </xf>
    <xf numFmtId="4" fontId="7" fillId="0" borderId="6" xfId="0" applyNumberFormat="1" applyFont="1" applyBorder="1" applyAlignment="1">
      <alignment horizontal="center" wrapText="1"/>
    </xf>
    <xf numFmtId="4" fontId="7" fillId="0" borderId="7" xfId="0" applyNumberFormat="1" applyFont="1" applyBorder="1" applyAlignment="1">
      <alignment horizontal="center" wrapText="1"/>
    </xf>
    <xf numFmtId="0" fontId="7" fillId="4" borderId="6" xfId="0" applyFont="1" applyFill="1" applyBorder="1" applyAlignment="1">
      <alignment horizontal="center" wrapText="1"/>
    </xf>
    <xf numFmtId="0" fontId="7" fillId="4" borderId="45" xfId="0" applyFont="1" applyFill="1" applyBorder="1" applyAlignment="1">
      <alignment horizontal="center" wrapText="1"/>
    </xf>
    <xf numFmtId="0" fontId="7" fillId="4" borderId="7" xfId="0" applyFont="1" applyFill="1" applyBorder="1" applyAlignment="1">
      <alignment horizontal="center" wrapText="1"/>
    </xf>
    <xf numFmtId="4" fontId="8" fillId="4" borderId="61" xfId="0" applyNumberFormat="1" applyFont="1" applyFill="1" applyBorder="1" applyAlignment="1">
      <alignment horizontal="center"/>
    </xf>
    <xf numFmtId="4" fontId="8" fillId="4" borderId="5" xfId="0" applyNumberFormat="1" applyFont="1" applyFill="1" applyBorder="1" applyAlignment="1">
      <alignment horizontal="center"/>
    </xf>
  </cellXfs>
  <cellStyles count="10">
    <cellStyle name="Comma" xfId="1" builtinId="3"/>
    <cellStyle name="Comma 2" xfId="2" xr:uid="{00000000-0005-0000-0000-000001000000}"/>
    <cellStyle name="Currency" xfId="3" builtinId="4"/>
    <cellStyle name="Currency 2" xfId="4" xr:uid="{00000000-0005-0000-0000-000003000000}"/>
    <cellStyle name="Hyperlink" xfId="5" builtinId="8"/>
    <cellStyle name="Neutral" xfId="8" builtinId="28"/>
    <cellStyle name="Normal" xfId="0" builtinId="0"/>
    <cellStyle name="Normal 2" xfId="6" xr:uid="{00000000-0005-0000-0000-000007000000}"/>
    <cellStyle name="Normal 3" xfId="9" xr:uid="{86A9BBB4-2953-4F28-8267-DC4D31FE2A0C}"/>
    <cellStyle name="Percent" xfId="7"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15</xdr:row>
          <xdr:rowOff>9525</xdr:rowOff>
        </xdr:from>
        <xdr:to>
          <xdr:col>8</xdr:col>
          <xdr:colOff>1219200</xdr:colOff>
          <xdr:row>15</xdr:row>
          <xdr:rowOff>190500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Final Cost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8</xdr:col>
          <xdr:colOff>1219200</xdr:colOff>
          <xdr:row>14</xdr:row>
          <xdr:rowOff>190500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Initial Cost Report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MSP%20COST%20REPORTS%20FY%202013\Client%20Folders\MENTOR\Mentor%20EVSD%20045492%20MSP%20cost%20report%20SFY%202013-%20PRE%20A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ertification Page"/>
      <sheetName val="2 Provider Data"/>
      <sheetName val="3  Statistics"/>
      <sheetName val="4A Time Study"/>
      <sheetName val="4B Time Study-TCM"/>
      <sheetName val="4C Time Study - ADM"/>
      <sheetName val="5A Direct Medical Cost "/>
      <sheetName val="5B  TCM Cost"/>
      <sheetName val="5C Direct Adm Cost"/>
      <sheetName val="5D Transportation Cost  "/>
      <sheetName val=" 6 Settlement "/>
      <sheetName val="Payroll (samp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G4" t="str">
            <v>Y</v>
          </cell>
        </row>
        <row r="5">
          <cell r="AG5"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80"/>
  <sheetViews>
    <sheetView tabSelected="1" showWhiteSpace="0" zoomScaleNormal="100" workbookViewId="0">
      <selection activeCell="I15" sqref="I15"/>
    </sheetView>
  </sheetViews>
  <sheetFormatPr defaultColWidth="6.86328125" defaultRowHeight="9" x14ac:dyDescent="0.25"/>
  <cols>
    <col min="1" max="1" width="2.86328125" style="947" customWidth="1"/>
    <col min="2" max="2" width="3.59765625" style="947" customWidth="1"/>
    <col min="3" max="3" width="14.73046875" style="947" customWidth="1"/>
    <col min="4" max="4" width="8.59765625" style="947" customWidth="1"/>
    <col min="5" max="5" width="20.86328125" style="947" customWidth="1"/>
    <col min="6" max="6" width="2" style="947" customWidth="1"/>
    <col min="7" max="7" width="8.73046875" style="947" customWidth="1"/>
    <col min="8" max="8" width="2.59765625" style="947" customWidth="1"/>
    <col min="9" max="9" width="22" style="947" customWidth="1"/>
    <col min="10" max="10" width="11.3984375" style="947" customWidth="1"/>
    <col min="11" max="11" width="29.86328125" style="947" customWidth="1"/>
    <col min="12" max="12" width="2.59765625" style="947" customWidth="1"/>
    <col min="13" max="16384" width="6.86328125" style="947"/>
  </cols>
  <sheetData>
    <row r="1" spans="1:12" ht="9.1999999999999993" customHeight="1" x14ac:dyDescent="0.25">
      <c r="J1" s="955"/>
      <c r="K1" s="956"/>
    </row>
    <row r="2" spans="1:12" ht="9.1999999999999993" customHeight="1" x14ac:dyDescent="0.25"/>
    <row r="3" spans="1:12" ht="9.1999999999999993" customHeight="1" x14ac:dyDescent="0.25">
      <c r="A3" s="955"/>
    </row>
    <row r="4" spans="1:12" ht="13.15" x14ac:dyDescent="0.4">
      <c r="B4" s="957" t="s">
        <v>404</v>
      </c>
      <c r="C4" s="958"/>
      <c r="D4" s="959"/>
      <c r="E4" s="959"/>
      <c r="K4" s="960" t="s">
        <v>228</v>
      </c>
    </row>
    <row r="5" spans="1:12" ht="13.15" x14ac:dyDescent="0.4">
      <c r="B5" s="957" t="s">
        <v>181</v>
      </c>
      <c r="C5" s="958"/>
      <c r="D5" s="959"/>
      <c r="E5" s="959"/>
    </row>
    <row r="6" spans="1:12" ht="9.1999999999999993" customHeight="1" x14ac:dyDescent="0.25"/>
    <row r="7" spans="1:12" ht="12.75" customHeight="1" x14ac:dyDescent="0.3">
      <c r="A7" s="944"/>
      <c r="B7" s="961" t="s">
        <v>109</v>
      </c>
      <c r="C7" s="929"/>
      <c r="D7" s="929"/>
      <c r="E7" s="929"/>
      <c r="F7" s="929"/>
      <c r="G7" s="931"/>
      <c r="H7" s="1144">
        <f>D9</f>
        <v>0</v>
      </c>
      <c r="I7" s="1145"/>
      <c r="J7" s="1145"/>
      <c r="K7" s="1146"/>
    </row>
    <row r="8" spans="1:12" ht="6.75" customHeight="1" x14ac:dyDescent="0.6">
      <c r="A8" s="937"/>
      <c r="B8" s="933"/>
      <c r="C8" s="933"/>
      <c r="D8" s="933"/>
      <c r="E8" s="933"/>
      <c r="F8" s="933"/>
      <c r="G8" s="936"/>
      <c r="H8" s="1147"/>
      <c r="I8" s="1148"/>
      <c r="J8" s="1148"/>
      <c r="K8" s="1149"/>
      <c r="L8" s="962"/>
    </row>
    <row r="9" spans="1:12" ht="13.5" customHeight="1" x14ac:dyDescent="0.6">
      <c r="A9" s="937"/>
      <c r="B9" s="934"/>
      <c r="C9" s="933" t="s">
        <v>204</v>
      </c>
      <c r="D9" s="222"/>
      <c r="E9" s="245"/>
      <c r="F9" s="963"/>
      <c r="G9" s="936"/>
      <c r="H9" s="1147"/>
      <c r="I9" s="1148"/>
      <c r="J9" s="1148"/>
      <c r="K9" s="1149"/>
      <c r="L9" s="962"/>
    </row>
    <row r="10" spans="1:12" ht="12.2" customHeight="1" x14ac:dyDescent="0.6">
      <c r="A10" s="937"/>
      <c r="B10" s="934"/>
      <c r="C10" s="933" t="s">
        <v>205</v>
      </c>
      <c r="D10" s="222"/>
      <c r="E10" s="245"/>
      <c r="F10" s="963"/>
      <c r="G10" s="936"/>
      <c r="H10" s="1150">
        <f>J20</f>
        <v>0</v>
      </c>
      <c r="I10" s="1151"/>
      <c r="J10" s="1151"/>
      <c r="K10" s="1152"/>
      <c r="L10" s="962"/>
    </row>
    <row r="11" spans="1:12" ht="13.5" customHeight="1" x14ac:dyDescent="0.6">
      <c r="A11" s="937"/>
      <c r="B11" s="933"/>
      <c r="C11" s="933" t="s">
        <v>206</v>
      </c>
      <c r="D11" s="223"/>
      <c r="E11" s="246"/>
      <c r="F11" s="933"/>
      <c r="G11" s="936"/>
      <c r="H11" s="1150"/>
      <c r="I11" s="1151"/>
      <c r="J11" s="1151"/>
      <c r="K11" s="1152"/>
      <c r="L11" s="962"/>
    </row>
    <row r="12" spans="1:12" ht="15" x14ac:dyDescent="0.4">
      <c r="A12" s="941"/>
      <c r="B12" s="942"/>
      <c r="C12" s="942" t="s">
        <v>207</v>
      </c>
      <c r="D12" s="224"/>
      <c r="E12" s="247"/>
      <c r="F12" s="942"/>
      <c r="G12" s="943"/>
      <c r="H12" s="1153">
        <f>D15</f>
        <v>44013</v>
      </c>
      <c r="I12" s="1154"/>
      <c r="J12" s="964" t="s">
        <v>63</v>
      </c>
      <c r="K12" s="965">
        <f>D17</f>
        <v>44377</v>
      </c>
    </row>
    <row r="13" spans="1:12" ht="7.5" customHeight="1" x14ac:dyDescent="0.5">
      <c r="A13" s="928"/>
      <c r="B13" s="929"/>
      <c r="C13" s="929"/>
      <c r="D13" s="929"/>
      <c r="E13" s="930"/>
      <c r="F13" s="929"/>
      <c r="G13" s="931"/>
      <c r="H13" s="966"/>
      <c r="I13" s="967"/>
      <c r="J13" s="968"/>
      <c r="K13" s="969"/>
    </row>
    <row r="14" spans="1:12" ht="15" customHeight="1" x14ac:dyDescent="0.3">
      <c r="A14" s="932"/>
      <c r="B14" s="933"/>
      <c r="C14" s="934" t="s">
        <v>28</v>
      </c>
      <c r="D14" s="933"/>
      <c r="E14" s="935"/>
      <c r="F14" s="933"/>
      <c r="G14" s="936"/>
      <c r="H14" s="937"/>
      <c r="I14" s="1163" t="s">
        <v>293</v>
      </c>
      <c r="J14" s="1163"/>
      <c r="K14" s="970"/>
    </row>
    <row r="15" spans="1:12" ht="18" x14ac:dyDescent="0.55000000000000004">
      <c r="A15" s="937"/>
      <c r="B15" s="933"/>
      <c r="C15" s="934" t="s">
        <v>208</v>
      </c>
      <c r="D15" s="938">
        <v>44013</v>
      </c>
      <c r="E15" s="933"/>
      <c r="F15" s="933"/>
      <c r="G15" s="936"/>
      <c r="H15" s="971"/>
      <c r="I15" s="320"/>
      <c r="J15" s="972"/>
      <c r="K15" s="973"/>
    </row>
    <row r="16" spans="1:12" ht="17.25" x14ac:dyDescent="0.45">
      <c r="A16" s="937"/>
      <c r="B16" s="933"/>
      <c r="C16" s="939"/>
      <c r="D16" s="939"/>
      <c r="E16" s="940"/>
      <c r="F16" s="933"/>
      <c r="G16" s="936"/>
      <c r="H16" s="971"/>
      <c r="I16" s="321"/>
      <c r="J16" s="972"/>
      <c r="K16" s="973"/>
    </row>
    <row r="17" spans="1:11" ht="9.4" x14ac:dyDescent="0.3">
      <c r="A17" s="937"/>
      <c r="B17" s="933"/>
      <c r="C17" s="934" t="s">
        <v>209</v>
      </c>
      <c r="D17" s="938">
        <v>44377</v>
      </c>
      <c r="E17" s="933"/>
      <c r="F17" s="933"/>
      <c r="G17" s="936"/>
      <c r="H17" s="971"/>
      <c r="K17" s="973"/>
    </row>
    <row r="18" spans="1:11" ht="9.1999999999999993" customHeight="1" x14ac:dyDescent="0.3">
      <c r="A18" s="941"/>
      <c r="B18" s="942"/>
      <c r="C18" s="942"/>
      <c r="D18" s="942"/>
      <c r="E18" s="942"/>
      <c r="F18" s="942"/>
      <c r="G18" s="943"/>
      <c r="H18" s="974"/>
      <c r="I18" s="975"/>
      <c r="J18" s="975"/>
      <c r="K18" s="976"/>
    </row>
    <row r="19" spans="1:11" ht="9.1999999999999993" customHeight="1" x14ac:dyDescent="0.3">
      <c r="A19" s="944"/>
      <c r="B19" s="945"/>
      <c r="C19" s="945"/>
      <c r="D19" s="945"/>
      <c r="E19" s="945"/>
      <c r="F19" s="946"/>
      <c r="G19" s="946"/>
      <c r="H19" s="977"/>
      <c r="I19" s="945"/>
      <c r="J19" s="945"/>
      <c r="K19" s="978"/>
    </row>
    <row r="20" spans="1:11" ht="9.1999999999999993" customHeight="1" x14ac:dyDescent="0.35">
      <c r="A20" s="937"/>
      <c r="B20" s="1158" t="s">
        <v>131</v>
      </c>
      <c r="C20" s="1158"/>
      <c r="D20" s="1158"/>
      <c r="E20" s="1158"/>
      <c r="F20" s="933"/>
      <c r="G20" s="933"/>
      <c r="H20" s="979" t="s">
        <v>387</v>
      </c>
      <c r="I20" s="939"/>
      <c r="J20" s="250"/>
      <c r="K20" s="980"/>
    </row>
    <row r="21" spans="1:11" ht="9.1999999999999993" customHeight="1" x14ac:dyDescent="0.3">
      <c r="A21" s="937"/>
      <c r="B21" s="934"/>
      <c r="F21" s="933"/>
      <c r="G21" s="933"/>
      <c r="H21" s="981"/>
      <c r="I21" s="982"/>
      <c r="J21" s="982"/>
      <c r="K21" s="983"/>
    </row>
    <row r="22" spans="1:11" ht="9.1999999999999993" customHeight="1" x14ac:dyDescent="0.3">
      <c r="A22" s="937"/>
      <c r="B22" s="934"/>
      <c r="C22" s="933"/>
      <c r="D22" s="933"/>
      <c r="E22" s="948" t="s">
        <v>40</v>
      </c>
      <c r="F22" s="933"/>
      <c r="G22" s="949"/>
      <c r="H22" s="937"/>
      <c r="I22" s="939"/>
      <c r="J22" s="939"/>
      <c r="K22" s="984"/>
    </row>
    <row r="23" spans="1:11" ht="9.1999999999999993" customHeight="1" x14ac:dyDescent="0.35">
      <c r="A23" s="937"/>
      <c r="B23" s="934"/>
      <c r="C23" s="933"/>
      <c r="D23" s="933"/>
      <c r="E23" s="933"/>
      <c r="F23" s="933"/>
      <c r="G23" s="936"/>
      <c r="H23" s="985" t="s">
        <v>41</v>
      </c>
      <c r="I23" s="934"/>
      <c r="J23" s="250"/>
      <c r="K23" s="986"/>
    </row>
    <row r="24" spans="1:11" ht="9.1999999999999993" customHeight="1" x14ac:dyDescent="0.3">
      <c r="A24" s="937"/>
      <c r="B24" s="934"/>
      <c r="C24" s="933" t="s">
        <v>42</v>
      </c>
      <c r="D24" s="950"/>
      <c r="E24" s="951" t="e">
        <f>' 6 Settlement '!E13+' 6 Settlement '!F13+' 6 Settlement '!G13</f>
        <v>#DIV/0!</v>
      </c>
      <c r="F24" s="933"/>
      <c r="G24" s="949"/>
      <c r="H24" s="941"/>
      <c r="I24" s="982"/>
      <c r="J24" s="982"/>
      <c r="K24" s="983"/>
    </row>
    <row r="25" spans="1:11" ht="12.2" customHeight="1" x14ac:dyDescent="0.3">
      <c r="A25" s="937"/>
      <c r="B25" s="934"/>
      <c r="C25" s="948"/>
      <c r="D25" s="948"/>
      <c r="E25" s="952"/>
      <c r="F25" s="933"/>
      <c r="G25" s="936"/>
      <c r="H25" s="928"/>
      <c r="I25" s="987"/>
      <c r="J25" s="987"/>
      <c r="K25" s="988"/>
    </row>
    <row r="26" spans="1:11" ht="11.25" customHeight="1" x14ac:dyDescent="0.35">
      <c r="A26" s="937"/>
      <c r="B26" s="934"/>
      <c r="C26" s="934" t="s">
        <v>75</v>
      </c>
      <c r="D26" s="950"/>
      <c r="E26" s="951" t="e">
        <f>' 6 Settlement '!H13+' 6 Settlement '!I13+' 6 Settlement '!J13</f>
        <v>#DIV/0!</v>
      </c>
      <c r="F26" s="933"/>
      <c r="G26" s="936"/>
      <c r="H26" s="1156" t="s">
        <v>213</v>
      </c>
      <c r="I26" s="1157"/>
      <c r="J26" s="251"/>
      <c r="K26" s="989"/>
    </row>
    <row r="27" spans="1:11" ht="9.1999999999999993" customHeight="1" x14ac:dyDescent="0.3">
      <c r="A27" s="937"/>
      <c r="B27" s="934"/>
      <c r="C27" s="934" t="s">
        <v>17</v>
      </c>
      <c r="D27" s="950" t="s">
        <v>17</v>
      </c>
      <c r="E27" s="952"/>
      <c r="F27" s="933"/>
      <c r="G27" s="936"/>
      <c r="H27" s="941"/>
      <c r="I27" s="975"/>
      <c r="J27" s="975"/>
      <c r="K27" s="976"/>
    </row>
    <row r="28" spans="1:11" ht="9.1999999999999993" customHeight="1" x14ac:dyDescent="0.3">
      <c r="A28" s="937"/>
      <c r="B28" s="934" t="s">
        <v>17</v>
      </c>
      <c r="C28" s="933" t="s">
        <v>47</v>
      </c>
      <c r="D28" s="950"/>
      <c r="E28" s="951">
        <f>' 6 Settlement '!K13</f>
        <v>0</v>
      </c>
      <c r="F28" s="933"/>
      <c r="G28" s="949"/>
      <c r="H28" s="928"/>
      <c r="I28" s="945"/>
      <c r="J28" s="945"/>
      <c r="K28" s="978"/>
    </row>
    <row r="29" spans="1:11" ht="11.25" customHeight="1" x14ac:dyDescent="0.3">
      <c r="A29" s="937"/>
      <c r="B29" s="934"/>
      <c r="C29" s="934"/>
      <c r="D29" s="950"/>
      <c r="E29" s="953"/>
      <c r="F29" s="933"/>
      <c r="G29" s="949"/>
      <c r="H29" s="933" t="s">
        <v>132</v>
      </c>
      <c r="J29" s="948"/>
      <c r="K29" s="936"/>
    </row>
    <row r="30" spans="1:11" ht="9.1999999999999993" customHeight="1" x14ac:dyDescent="0.3">
      <c r="A30" s="937"/>
      <c r="B30" s="934" t="s">
        <v>17</v>
      </c>
      <c r="C30" s="934" t="s">
        <v>101</v>
      </c>
      <c r="D30" s="950"/>
      <c r="E30" s="951" t="e">
        <f>' 6 Settlement '!L13+' 6 Settlement '!M13+' 6 Settlement '!N13</f>
        <v>#DIV/0!</v>
      </c>
      <c r="F30" s="933"/>
      <c r="G30" s="936"/>
      <c r="H30" s="937"/>
      <c r="J30" s="933"/>
      <c r="K30" s="936"/>
    </row>
    <row r="31" spans="1:11" ht="9.1999999999999993" customHeight="1" x14ac:dyDescent="0.3">
      <c r="A31" s="937"/>
      <c r="B31" s="934"/>
      <c r="C31" s="933"/>
      <c r="D31" s="950"/>
      <c r="E31" s="952"/>
      <c r="F31" s="934" t="s">
        <v>17</v>
      </c>
      <c r="G31" s="949"/>
      <c r="H31" s="1159" t="s">
        <v>292</v>
      </c>
      <c r="I31" s="1160"/>
      <c r="J31" s="1160"/>
      <c r="K31" s="1161"/>
    </row>
    <row r="32" spans="1:11" ht="9.1999999999999993" customHeight="1" x14ac:dyDescent="0.3">
      <c r="A32" s="937"/>
      <c r="B32" s="934" t="s">
        <v>17</v>
      </c>
      <c r="C32" s="934"/>
      <c r="D32" s="933"/>
      <c r="E32" s="952"/>
      <c r="F32" s="933"/>
      <c r="G32" s="936"/>
      <c r="H32" s="1162"/>
      <c r="I32" s="1160"/>
      <c r="J32" s="1160"/>
      <c r="K32" s="1161"/>
    </row>
    <row r="33" spans="1:11" ht="10.5" customHeight="1" thickBot="1" x14ac:dyDescent="0.35">
      <c r="A33" s="937"/>
      <c r="B33" s="934" t="s">
        <v>17</v>
      </c>
      <c r="C33" s="934" t="s">
        <v>12</v>
      </c>
      <c r="D33" s="933"/>
      <c r="E33" s="954" t="e">
        <f>SUM(E24:E30)</f>
        <v>#DIV/0!</v>
      </c>
      <c r="F33" s="933"/>
      <c r="G33" s="936"/>
      <c r="H33" s="1162"/>
      <c r="I33" s="1160"/>
      <c r="J33" s="1160"/>
      <c r="K33" s="1161"/>
    </row>
    <row r="34" spans="1:11" ht="11.25" customHeight="1" thickTop="1" x14ac:dyDescent="0.35">
      <c r="A34" s="937"/>
      <c r="B34" s="934"/>
      <c r="C34" s="934"/>
      <c r="D34" s="933"/>
      <c r="E34" s="952"/>
      <c r="F34" s="933"/>
      <c r="G34" s="936"/>
      <c r="H34" s="937"/>
      <c r="I34" s="1155">
        <f>K12</f>
        <v>44377</v>
      </c>
      <c r="J34" s="1155"/>
      <c r="K34" s="990"/>
    </row>
    <row r="35" spans="1:11" ht="11.25" customHeight="1" x14ac:dyDescent="0.35">
      <c r="A35" s="941"/>
      <c r="B35" s="942"/>
      <c r="C35" s="942"/>
      <c r="D35" s="942"/>
      <c r="E35" s="942"/>
      <c r="F35" s="942"/>
      <c r="G35" s="943"/>
      <c r="H35" s="941"/>
      <c r="I35" s="991"/>
      <c r="J35" s="975"/>
      <c r="K35" s="992"/>
    </row>
    <row r="36" spans="1:11" ht="9.1999999999999993" customHeight="1" x14ac:dyDescent="0.35">
      <c r="A36" s="933"/>
      <c r="B36" s="933"/>
      <c r="C36" s="933"/>
      <c r="D36" s="933"/>
      <c r="E36" s="933"/>
      <c r="F36" s="933"/>
      <c r="G36" s="933"/>
      <c r="H36" s="933"/>
      <c r="I36" s="993"/>
      <c r="J36" s="993"/>
      <c r="K36" s="994"/>
    </row>
    <row r="37" spans="1:11" ht="9.1999999999999993" customHeight="1" x14ac:dyDescent="0.3">
      <c r="A37" s="995"/>
      <c r="B37" s="933"/>
      <c r="C37" s="933"/>
      <c r="D37" s="933"/>
      <c r="E37" s="933"/>
      <c r="F37" s="933"/>
      <c r="G37" s="933"/>
      <c r="H37" s="933"/>
      <c r="I37" s="933"/>
      <c r="J37" s="933"/>
      <c r="K37" s="936"/>
    </row>
    <row r="38" spans="1:11" ht="11.25" customHeight="1" x14ac:dyDescent="0.35">
      <c r="A38" s="995"/>
      <c r="B38" s="933"/>
      <c r="C38" s="996" t="s">
        <v>48</v>
      </c>
      <c r="D38" s="933"/>
      <c r="E38" s="997"/>
      <c r="F38" s="997"/>
      <c r="G38" s="997"/>
      <c r="H38" s="933"/>
      <c r="I38" s="933"/>
      <c r="J38" s="933"/>
      <c r="K38" s="936"/>
    </row>
    <row r="39" spans="1:11" ht="10.5" customHeight="1" x14ac:dyDescent="0.35">
      <c r="A39" s="995"/>
      <c r="B39" s="997"/>
      <c r="C39" s="996" t="s">
        <v>49</v>
      </c>
      <c r="D39" s="997"/>
      <c r="E39" s="997"/>
      <c r="F39" s="997"/>
      <c r="G39" s="997"/>
      <c r="H39" s="997"/>
      <c r="I39" s="997"/>
      <c r="J39" s="997"/>
      <c r="K39" s="998"/>
    </row>
    <row r="40" spans="1:11" ht="10.5" customHeight="1" x14ac:dyDescent="0.35">
      <c r="A40" s="995"/>
      <c r="B40" s="997"/>
      <c r="C40" s="997"/>
      <c r="D40" s="997"/>
      <c r="E40" s="999" t="s">
        <v>43</v>
      </c>
      <c r="F40" s="997"/>
      <c r="G40" s="997"/>
      <c r="H40" s="997"/>
      <c r="I40" s="997"/>
      <c r="J40" s="997"/>
      <c r="K40" s="998"/>
    </row>
    <row r="41" spans="1:11" ht="10.5" customHeight="1" x14ac:dyDescent="0.35">
      <c r="A41" s="995"/>
      <c r="B41" s="999"/>
      <c r="C41" s="997"/>
      <c r="D41" s="997"/>
      <c r="E41" s="997"/>
      <c r="F41" s="997"/>
      <c r="G41" s="997"/>
      <c r="H41" s="997"/>
      <c r="I41" s="997"/>
      <c r="J41" s="997"/>
      <c r="K41" s="998"/>
    </row>
    <row r="42" spans="1:11" ht="10.5" customHeight="1" x14ac:dyDescent="0.35">
      <c r="A42" s="995"/>
      <c r="B42" s="1000"/>
      <c r="C42" s="997"/>
      <c r="D42" s="997"/>
      <c r="E42" s="997"/>
      <c r="F42" s="997"/>
      <c r="G42" s="997"/>
      <c r="H42" s="997"/>
      <c r="I42" s="997"/>
      <c r="J42" s="997"/>
      <c r="K42" s="998"/>
    </row>
    <row r="43" spans="1:11" ht="10.5" customHeight="1" x14ac:dyDescent="0.35">
      <c r="A43" s="995"/>
      <c r="B43" s="999"/>
      <c r="C43" s="1001" t="s">
        <v>45</v>
      </c>
      <c r="D43" s="997"/>
      <c r="E43" s="997"/>
      <c r="F43" s="997"/>
      <c r="G43" s="997"/>
      <c r="H43" s="997"/>
      <c r="I43" s="997"/>
      <c r="J43" s="997"/>
      <c r="K43" s="998"/>
    </row>
    <row r="44" spans="1:11" ht="10.5" customHeight="1" x14ac:dyDescent="0.35">
      <c r="A44" s="995"/>
      <c r="B44" s="999"/>
      <c r="C44" s="1001"/>
      <c r="D44" s="997"/>
      <c r="E44" s="997"/>
      <c r="F44" s="997"/>
      <c r="G44" s="933"/>
      <c r="H44" s="997"/>
      <c r="I44" s="997"/>
      <c r="J44" s="997"/>
      <c r="K44" s="998"/>
    </row>
    <row r="45" spans="1:11" ht="10.5" customHeight="1" x14ac:dyDescent="0.35">
      <c r="A45" s="995"/>
      <c r="B45" s="999"/>
      <c r="C45" s="1001" t="s">
        <v>46</v>
      </c>
      <c r="D45" s="997"/>
      <c r="E45" s="997"/>
      <c r="F45" s="997"/>
      <c r="G45" s="997"/>
      <c r="H45" s="997"/>
      <c r="I45" s="997"/>
      <c r="J45" s="997"/>
      <c r="K45" s="998"/>
    </row>
    <row r="46" spans="1:11" ht="10.5" customHeight="1" x14ac:dyDescent="0.4">
      <c r="A46" s="995"/>
      <c r="B46" s="1002"/>
      <c r="C46" s="1001" t="s">
        <v>214</v>
      </c>
      <c r="D46" s="997"/>
      <c r="E46" s="997"/>
      <c r="F46" s="997"/>
      <c r="G46" s="1003">
        <f>D15</f>
        <v>44013</v>
      </c>
      <c r="H46" s="997" t="s">
        <v>63</v>
      </c>
      <c r="I46" s="1003">
        <f>D17</f>
        <v>44377</v>
      </c>
      <c r="J46" s="1004"/>
      <c r="K46" s="1005"/>
    </row>
    <row r="47" spans="1:11" ht="10.5" customHeight="1" x14ac:dyDescent="0.35">
      <c r="A47" s="995"/>
      <c r="B47" s="999"/>
      <c r="C47" s="1001" t="s">
        <v>29</v>
      </c>
      <c r="D47" s="997"/>
      <c r="E47" s="933"/>
      <c r="F47" s="933"/>
      <c r="G47" s="933"/>
      <c r="H47" s="997"/>
      <c r="I47" s="997"/>
      <c r="J47" s="997"/>
      <c r="K47" s="998"/>
    </row>
    <row r="48" spans="1:11" ht="10.5" customHeight="1" x14ac:dyDescent="0.35">
      <c r="A48" s="995"/>
      <c r="B48" s="999"/>
      <c r="C48" s="1001" t="s">
        <v>44</v>
      </c>
      <c r="D48" s="997"/>
      <c r="E48" s="933"/>
      <c r="F48" s="933"/>
      <c r="G48" s="933"/>
      <c r="H48" s="997"/>
      <c r="I48" s="997"/>
      <c r="J48" s="997"/>
      <c r="K48" s="998"/>
    </row>
    <row r="49" spans="1:11" ht="11.25" customHeight="1" x14ac:dyDescent="0.35">
      <c r="A49" s="995"/>
      <c r="B49" s="933"/>
      <c r="C49" s="1006" t="s">
        <v>50</v>
      </c>
      <c r="D49" s="933"/>
      <c r="E49" s="933"/>
      <c r="F49" s="933"/>
      <c r="G49" s="933"/>
      <c r="H49" s="933"/>
      <c r="I49" s="933"/>
      <c r="J49" s="933"/>
      <c r="K49" s="936"/>
    </row>
    <row r="50" spans="1:11" ht="11.25" customHeight="1" x14ac:dyDescent="0.35">
      <c r="A50" s="995"/>
      <c r="B50" s="933"/>
      <c r="C50" s="1006" t="s">
        <v>193</v>
      </c>
      <c r="D50" s="933"/>
      <c r="E50" s="933"/>
      <c r="F50" s="933"/>
      <c r="G50" s="933"/>
      <c r="H50" s="933"/>
      <c r="I50" s="933"/>
      <c r="J50" s="933"/>
      <c r="K50" s="936"/>
    </row>
    <row r="51" spans="1:11" ht="11.25" customHeight="1" x14ac:dyDescent="0.35">
      <c r="A51" s="995"/>
      <c r="B51" s="933"/>
      <c r="C51" s="1006" t="s">
        <v>194</v>
      </c>
      <c r="D51" s="933"/>
      <c r="E51" s="933"/>
      <c r="F51" s="933"/>
      <c r="G51" s="933"/>
      <c r="H51" s="933"/>
      <c r="I51" s="933"/>
      <c r="J51" s="933"/>
      <c r="K51" s="936"/>
    </row>
    <row r="52" spans="1:11" ht="11.25" customHeight="1" x14ac:dyDescent="0.35">
      <c r="A52" s="995"/>
      <c r="B52" s="933"/>
      <c r="C52" s="1006" t="s">
        <v>135</v>
      </c>
      <c r="D52" s="933"/>
      <c r="E52" s="933"/>
      <c r="F52" s="933"/>
      <c r="G52" s="933"/>
      <c r="H52" s="933"/>
      <c r="I52" s="933"/>
      <c r="J52" s="933"/>
      <c r="K52" s="936"/>
    </row>
    <row r="53" spans="1:11" ht="11.25" customHeight="1" x14ac:dyDescent="0.35">
      <c r="A53" s="995"/>
      <c r="B53" s="933"/>
      <c r="C53" s="1006" t="s">
        <v>59</v>
      </c>
      <c r="D53" s="933"/>
      <c r="E53" s="933"/>
      <c r="F53" s="933"/>
      <c r="G53" s="933"/>
      <c r="H53" s="933"/>
      <c r="I53" s="933"/>
      <c r="J53" s="933"/>
      <c r="K53" s="936"/>
    </row>
    <row r="54" spans="1:11" ht="11.25" customHeight="1" x14ac:dyDescent="0.35">
      <c r="A54" s="995"/>
      <c r="B54" s="933"/>
      <c r="C54" s="1006" t="s">
        <v>133</v>
      </c>
      <c r="D54" s="933"/>
      <c r="E54" s="933"/>
      <c r="F54" s="933"/>
      <c r="G54" s="933"/>
      <c r="H54" s="933"/>
      <c r="I54" s="933"/>
      <c r="J54" s="933"/>
      <c r="K54" s="936"/>
    </row>
    <row r="55" spans="1:11" ht="11.25" customHeight="1" x14ac:dyDescent="0.35">
      <c r="A55" s="995"/>
      <c r="B55" s="933"/>
      <c r="C55" s="1007" t="s">
        <v>399</v>
      </c>
      <c r="D55" s="933"/>
      <c r="E55" s="933"/>
      <c r="F55" s="933"/>
      <c r="G55" s="933"/>
      <c r="H55" s="933"/>
      <c r="I55" s="933"/>
      <c r="J55" s="933"/>
      <c r="K55" s="936"/>
    </row>
    <row r="56" spans="1:11" ht="11.25" customHeight="1" x14ac:dyDescent="0.35">
      <c r="A56" s="995"/>
      <c r="B56" s="933"/>
      <c r="C56" s="1006" t="s">
        <v>210</v>
      </c>
      <c r="D56" s="933"/>
      <c r="E56" s="933"/>
      <c r="F56" s="933"/>
      <c r="G56" s="933"/>
      <c r="H56" s="933"/>
      <c r="I56" s="933"/>
      <c r="J56" s="933"/>
      <c r="K56" s="936"/>
    </row>
    <row r="57" spans="1:11" ht="11.25" customHeight="1" x14ac:dyDescent="0.35">
      <c r="A57" s="995"/>
      <c r="B57" s="933"/>
      <c r="C57" s="1008" t="s">
        <v>58</v>
      </c>
      <c r="D57" s="933"/>
      <c r="E57" s="933"/>
      <c r="F57" s="933"/>
      <c r="G57" s="933"/>
      <c r="H57" s="933"/>
      <c r="I57" s="933"/>
      <c r="J57" s="933"/>
      <c r="K57" s="936"/>
    </row>
    <row r="58" spans="1:11" ht="11.25" customHeight="1" x14ac:dyDescent="0.35">
      <c r="A58" s="995"/>
      <c r="B58" s="933"/>
      <c r="C58" s="1008" t="s">
        <v>60</v>
      </c>
      <c r="D58" s="933"/>
      <c r="E58" s="933"/>
      <c r="F58" s="933"/>
      <c r="G58" s="933"/>
      <c r="H58" s="933"/>
      <c r="I58" s="933"/>
      <c r="J58" s="933"/>
      <c r="K58" s="936"/>
    </row>
    <row r="59" spans="1:11" ht="11.25" customHeight="1" x14ac:dyDescent="0.35">
      <c r="A59" s="995"/>
      <c r="B59" s="933"/>
      <c r="C59" s="1008" t="s">
        <v>61</v>
      </c>
      <c r="D59" s="933"/>
      <c r="E59" s="933"/>
      <c r="F59" s="933"/>
      <c r="G59" s="933"/>
      <c r="H59" s="933"/>
      <c r="I59" s="933"/>
      <c r="J59" s="933"/>
      <c r="K59" s="936"/>
    </row>
    <row r="60" spans="1:11" ht="11.25" customHeight="1" x14ac:dyDescent="0.35">
      <c r="A60" s="995"/>
      <c r="B60" s="933"/>
      <c r="C60" s="1008"/>
      <c r="D60" s="933"/>
      <c r="E60" s="933"/>
      <c r="F60" s="933"/>
      <c r="G60" s="933"/>
      <c r="H60" s="933"/>
      <c r="I60" s="933"/>
      <c r="J60" s="933"/>
      <c r="K60" s="936"/>
    </row>
    <row r="61" spans="1:11" ht="11.25" customHeight="1" x14ac:dyDescent="0.35">
      <c r="A61" s="995"/>
      <c r="B61" s="933"/>
      <c r="C61" s="1008"/>
      <c r="D61" s="933"/>
      <c r="E61" s="933"/>
      <c r="F61" s="933"/>
      <c r="G61" s="933"/>
      <c r="H61" s="933"/>
      <c r="I61" s="933"/>
      <c r="J61" s="933"/>
      <c r="K61" s="936"/>
    </row>
    <row r="62" spans="1:11" ht="9.1999999999999993" customHeight="1" x14ac:dyDescent="0.3">
      <c r="A62" s="995"/>
      <c r="B62" s="933"/>
      <c r="C62" s="933"/>
      <c r="D62" s="933"/>
      <c r="E62" s="933"/>
      <c r="F62" s="933"/>
      <c r="G62" s="933"/>
      <c r="H62" s="933"/>
      <c r="I62" s="933"/>
      <c r="J62" s="933"/>
      <c r="K62" s="936"/>
    </row>
    <row r="63" spans="1:11" ht="9.1999999999999993" customHeight="1" thickBot="1" x14ac:dyDescent="0.45">
      <c r="A63" s="995"/>
      <c r="B63" s="933"/>
      <c r="C63" s="1142"/>
      <c r="D63" s="1143"/>
      <c r="E63" s="1143"/>
      <c r="F63" s="933"/>
      <c r="G63" s="933"/>
      <c r="H63" s="933"/>
      <c r="I63" s="934" t="s">
        <v>17</v>
      </c>
      <c r="J63" s="1140"/>
      <c r="K63" s="1141"/>
    </row>
    <row r="64" spans="1:11" ht="9.1999999999999993" customHeight="1" x14ac:dyDescent="0.3">
      <c r="A64" s="995"/>
      <c r="B64" s="1009" t="s">
        <v>378</v>
      </c>
      <c r="C64" s="1010"/>
      <c r="D64" s="1010"/>
      <c r="E64" s="1010"/>
      <c r="F64" s="1010"/>
      <c r="G64" s="933"/>
      <c r="H64" s="1009" t="s">
        <v>217</v>
      </c>
      <c r="I64" s="1009"/>
      <c r="J64" s="1010"/>
      <c r="K64" s="1011"/>
    </row>
    <row r="65" spans="1:11" ht="9.1999999999999993" customHeight="1" x14ac:dyDescent="0.3">
      <c r="A65" s="995"/>
      <c r="B65" s="933"/>
      <c r="C65" s="933"/>
      <c r="D65" s="933"/>
      <c r="E65" s="933"/>
      <c r="F65" s="933"/>
      <c r="G65" s="933"/>
      <c r="H65" s="933"/>
      <c r="I65" s="933"/>
      <c r="J65" s="933"/>
      <c r="K65" s="936"/>
    </row>
    <row r="66" spans="1:11" ht="9.1999999999999993" customHeight="1" thickBot="1" x14ac:dyDescent="0.45">
      <c r="A66" s="995"/>
      <c r="B66" s="963"/>
      <c r="C66" s="1142"/>
      <c r="D66" s="1143"/>
      <c r="E66" s="1143"/>
      <c r="F66" s="933"/>
      <c r="G66" s="933"/>
      <c r="H66" s="933"/>
      <c r="I66" s="933"/>
      <c r="J66" s="1140"/>
      <c r="K66" s="1141"/>
    </row>
    <row r="67" spans="1:11" ht="9.1999999999999993" customHeight="1" x14ac:dyDescent="0.3">
      <c r="A67" s="995"/>
      <c r="B67" s="1009" t="s">
        <v>379</v>
      </c>
      <c r="C67" s="1010"/>
      <c r="D67" s="1010"/>
      <c r="E67" s="1010"/>
      <c r="F67" s="1010"/>
      <c r="G67" s="933"/>
      <c r="H67" s="1009" t="s">
        <v>218</v>
      </c>
      <c r="I67" s="1009"/>
      <c r="J67" s="1010"/>
      <c r="K67" s="1011"/>
    </row>
    <row r="68" spans="1:11" ht="9.1999999999999993" customHeight="1" x14ac:dyDescent="0.3">
      <c r="A68" s="995"/>
      <c r="B68" s="934"/>
      <c r="C68" s="933"/>
      <c r="D68" s="933"/>
      <c r="E68" s="933"/>
      <c r="F68" s="933"/>
      <c r="G68" s="933"/>
      <c r="H68" s="934"/>
      <c r="I68" s="934"/>
      <c r="J68" s="933"/>
      <c r="K68" s="936"/>
    </row>
    <row r="69" spans="1:11" ht="12.2" customHeight="1" thickBot="1" x14ac:dyDescent="0.6">
      <c r="A69" s="995"/>
      <c r="B69" s="1012"/>
      <c r="C69" s="1013"/>
      <c r="D69" s="1014"/>
      <c r="E69" s="1014"/>
      <c r="F69" s="1014"/>
      <c r="G69" s="1014"/>
      <c r="H69" s="933"/>
      <c r="I69" s="933"/>
      <c r="J69" s="1140"/>
      <c r="K69" s="1141"/>
    </row>
    <row r="70" spans="1:11" ht="13.5" customHeight="1" x14ac:dyDescent="0.55000000000000004">
      <c r="A70" s="1015"/>
      <c r="B70" s="1016"/>
      <c r="C70" s="1017"/>
      <c r="D70" s="1017"/>
      <c r="E70" s="1017"/>
      <c r="F70" s="1017"/>
      <c r="G70" s="1018"/>
      <c r="H70" s="1019" t="s">
        <v>64</v>
      </c>
      <c r="I70" s="1019"/>
      <c r="J70" s="1020"/>
      <c r="K70" s="1021"/>
    </row>
    <row r="71" spans="1:11" ht="9.1999999999999993" customHeight="1" x14ac:dyDescent="0.25"/>
    <row r="72" spans="1:11" ht="11.65" x14ac:dyDescent="0.35">
      <c r="A72" s="1022"/>
      <c r="B72" s="1023"/>
      <c r="C72" s="1024"/>
      <c r="D72" s="1025"/>
      <c r="J72" s="1026"/>
    </row>
    <row r="73" spans="1:11" ht="9.1999999999999993" customHeight="1" x14ac:dyDescent="0.35">
      <c r="B73" s="1023"/>
      <c r="C73" s="1026"/>
      <c r="J73" s="1026"/>
      <c r="K73" s="1027"/>
    </row>
    <row r="74" spans="1:11" ht="9.1999999999999993" customHeight="1" x14ac:dyDescent="0.25">
      <c r="E74" s="955"/>
      <c r="K74" s="1028"/>
    </row>
    <row r="75" spans="1:11" ht="9.1999999999999993" customHeight="1" x14ac:dyDescent="0.25">
      <c r="E75" s="955"/>
    </row>
    <row r="76" spans="1:11" ht="9.1999999999999993" customHeight="1" x14ac:dyDescent="0.25">
      <c r="A76" s="1023"/>
      <c r="C76" s="955"/>
      <c r="E76" s="955"/>
    </row>
    <row r="77" spans="1:11" ht="9.1999999999999993" customHeight="1" x14ac:dyDescent="0.25">
      <c r="C77" s="955"/>
      <c r="E77" s="955"/>
    </row>
    <row r="78" spans="1:11" ht="9.1999999999999993" customHeight="1" x14ac:dyDescent="0.25">
      <c r="C78" s="955"/>
      <c r="E78" s="955"/>
      <c r="G78" s="947" t="s">
        <v>108</v>
      </c>
    </row>
    <row r="79" spans="1:11" ht="9.1999999999999993" customHeight="1" x14ac:dyDescent="0.25">
      <c r="A79" s="1022"/>
      <c r="C79" s="955"/>
    </row>
    <row r="80" spans="1:11" ht="9.1999999999999993" customHeight="1" x14ac:dyDescent="0.25">
      <c r="C80" s="955"/>
    </row>
  </sheetData>
  <sheetProtection algorithmName="SHA-512" hashValue="JOold9JFmEEgMAxVKX43sJUCjsRHJohdZ3Qx0CvMyLMQALBmVXD/ksqPmywvz6qho2wFmW6vDXcpF4FWMW/TTA==" saltValue="qpqCr+JHLLgGXiQGU9N5eQ==" spinCount="100000" sheet="1" selectLockedCells="1"/>
  <mergeCells count="13">
    <mergeCell ref="J69:K69"/>
    <mergeCell ref="C63:E63"/>
    <mergeCell ref="C66:E66"/>
    <mergeCell ref="H7:K9"/>
    <mergeCell ref="H10:K11"/>
    <mergeCell ref="H12:I12"/>
    <mergeCell ref="I34:J34"/>
    <mergeCell ref="H26:I26"/>
    <mergeCell ref="B20:E20"/>
    <mergeCell ref="H31:K33"/>
    <mergeCell ref="I14:J14"/>
    <mergeCell ref="J63:K63"/>
    <mergeCell ref="J66:K66"/>
  </mergeCells>
  <phoneticPr fontId="4" type="noConversion"/>
  <printOptions headings="1" gridLines="1"/>
  <pageMargins left="0.25" right="0.25" top="0.75" bottom="0.75" header="0.3" footer="0.3"/>
  <pageSetup scale="79" orientation="portrait" r:id="rId1"/>
  <headerFooter alignWithMargins="0">
    <oddFooter>&amp;LRevised 5/11/2016&amp;CPage 1&amp;RExhibit 1-Certification Page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8</xdr:col>
                    <xdr:colOff>9525</xdr:colOff>
                    <xdr:row>15</xdr:row>
                    <xdr:rowOff>9525</xdr:rowOff>
                  </from>
                  <to>
                    <xdr:col>8</xdr:col>
                    <xdr:colOff>1219200</xdr:colOff>
                    <xdr:row>15</xdr:row>
                    <xdr:rowOff>190500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8</xdr:col>
                    <xdr:colOff>9525</xdr:colOff>
                    <xdr:row>14</xdr:row>
                    <xdr:rowOff>9525</xdr:rowOff>
                  </from>
                  <to>
                    <xdr:col>8</xdr:col>
                    <xdr:colOff>1219200</xdr:colOff>
                    <xdr:row>14</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0"/>
  <sheetViews>
    <sheetView zoomScale="80" zoomScaleNormal="80" workbookViewId="0">
      <selection activeCell="C19" sqref="C19"/>
    </sheetView>
  </sheetViews>
  <sheetFormatPr defaultColWidth="9.1328125" defaultRowHeight="12.75" x14ac:dyDescent="0.35"/>
  <cols>
    <col min="1" max="1" width="11.265625" style="85" customWidth="1"/>
    <col min="2" max="2" width="77.73046875" style="85" bestFit="1" customWidth="1"/>
    <col min="3" max="3" width="30" style="85" customWidth="1"/>
    <col min="4" max="4" width="12.86328125" style="85" bestFit="1" customWidth="1"/>
    <col min="5" max="5" width="22.265625" style="85" bestFit="1" customWidth="1"/>
    <col min="6" max="6" width="11.86328125" style="85" hidden="1" customWidth="1"/>
    <col min="7" max="7" width="11" style="85" customWidth="1"/>
    <col min="8" max="8" width="3.3984375" style="85" customWidth="1"/>
    <col min="9" max="9" width="15.1328125" style="85" bestFit="1" customWidth="1"/>
    <col min="10" max="10" width="11.3984375" style="85" bestFit="1" customWidth="1"/>
    <col min="11" max="16384" width="9.1328125" style="85"/>
  </cols>
  <sheetData>
    <row r="1" spans="1:10" ht="13.9" x14ac:dyDescent="0.4">
      <c r="C1" s="12"/>
      <c r="D1" s="12"/>
      <c r="I1" s="611" t="s">
        <v>264</v>
      </c>
    </row>
    <row r="2" spans="1:10" ht="15" x14ac:dyDescent="0.4">
      <c r="B2" s="7"/>
      <c r="C2" s="7"/>
      <c r="D2" s="7"/>
      <c r="E2" s="1221">
        <f>'2 Provider Data'!B12</f>
        <v>0</v>
      </c>
      <c r="F2" s="1221"/>
      <c r="G2" s="1221"/>
      <c r="H2" s="1221"/>
      <c r="I2" s="1221"/>
      <c r="J2" s="610"/>
    </row>
    <row r="3" spans="1:10" ht="15" x14ac:dyDescent="0.4">
      <c r="B3" s="613" t="s">
        <v>228</v>
      </c>
      <c r="C3" s="614"/>
      <c r="G3" s="612"/>
      <c r="H3" s="131"/>
      <c r="I3" s="615">
        <f>'1 Certification Page'!J20</f>
        <v>0</v>
      </c>
    </row>
    <row r="4" spans="1:10" ht="15.4" thickBot="1" x14ac:dyDescent="0.45">
      <c r="G4" s="616">
        <f>'1 Certification Page'!D15</f>
        <v>44013</v>
      </c>
      <c r="H4" s="617" t="s">
        <v>63</v>
      </c>
      <c r="I4" s="618">
        <f>'1 Certification Page'!D17</f>
        <v>44377</v>
      </c>
      <c r="J4" s="619"/>
    </row>
    <row r="5" spans="1:10" ht="15" customHeight="1" x14ac:dyDescent="0.4">
      <c r="A5" s="766"/>
      <c r="B5" s="767" t="s">
        <v>357</v>
      </c>
      <c r="C5" s="752"/>
      <c r="J5" s="620"/>
    </row>
    <row r="6" spans="1:10" ht="15" customHeight="1" x14ac:dyDescent="0.4">
      <c r="A6" s="1224" t="s">
        <v>381</v>
      </c>
      <c r="B6" s="1225"/>
      <c r="C6" s="1226"/>
    </row>
    <row r="7" spans="1:10" ht="15" customHeight="1" x14ac:dyDescent="0.4">
      <c r="A7" s="797">
        <v>1</v>
      </c>
      <c r="B7" s="768" t="s">
        <v>318</v>
      </c>
      <c r="C7" s="811">
        <f>'3  Statistics'!D33</f>
        <v>1</v>
      </c>
    </row>
    <row r="8" spans="1:10" ht="15" customHeight="1" thickBot="1" x14ac:dyDescent="0.45">
      <c r="A8" s="798">
        <v>2</v>
      </c>
      <c r="B8" s="769" t="s">
        <v>382</v>
      </c>
      <c r="C8" s="810">
        <f>'3  Statistics'!D34</f>
        <v>1</v>
      </c>
    </row>
    <row r="9" spans="1:10" ht="13.15" x14ac:dyDescent="0.4">
      <c r="A9" s="614"/>
      <c r="C9" s="614"/>
    </row>
    <row r="10" spans="1:10" ht="13.5" thickBot="1" x14ac:dyDescent="0.45">
      <c r="A10" s="1227"/>
      <c r="B10" s="1227"/>
      <c r="C10" s="1227"/>
    </row>
    <row r="11" spans="1:10" ht="15" customHeight="1" x14ac:dyDescent="0.4">
      <c r="A11" s="621"/>
      <c r="B11" s="622" t="s">
        <v>358</v>
      </c>
      <c r="C11" s="623"/>
    </row>
    <row r="12" spans="1:10" ht="15" customHeight="1" x14ac:dyDescent="0.4">
      <c r="A12" s="799"/>
      <c r="B12" s="706"/>
      <c r="C12" s="624"/>
    </row>
    <row r="13" spans="1:10" ht="15" customHeight="1" x14ac:dyDescent="0.4">
      <c r="A13" s="770" t="s">
        <v>319</v>
      </c>
      <c r="B13" s="771" t="s">
        <v>320</v>
      </c>
      <c r="C13" s="772" t="s">
        <v>321</v>
      </c>
    </row>
    <row r="14" spans="1:10" ht="15" customHeight="1" x14ac:dyDescent="0.4">
      <c r="A14" s="770" t="s">
        <v>343</v>
      </c>
      <c r="B14" s="773" t="s">
        <v>322</v>
      </c>
      <c r="C14" s="812"/>
    </row>
    <row r="15" spans="1:10" ht="15" customHeight="1" x14ac:dyDescent="0.4">
      <c r="A15" s="770" t="s">
        <v>343</v>
      </c>
      <c r="B15" s="773" t="s">
        <v>323</v>
      </c>
      <c r="C15" s="812"/>
    </row>
    <row r="16" spans="1:10" ht="15" customHeight="1" x14ac:dyDescent="0.4">
      <c r="A16" s="770" t="s">
        <v>343</v>
      </c>
      <c r="B16" s="773" t="s">
        <v>324</v>
      </c>
      <c r="C16" s="812"/>
    </row>
    <row r="17" spans="1:3" ht="15" customHeight="1" x14ac:dyDescent="0.4">
      <c r="A17" s="770" t="s">
        <v>343</v>
      </c>
      <c r="B17" s="773" t="s">
        <v>325</v>
      </c>
      <c r="C17" s="812"/>
    </row>
    <row r="18" spans="1:3" ht="15" customHeight="1" x14ac:dyDescent="0.4">
      <c r="A18" s="770" t="s">
        <v>343</v>
      </c>
      <c r="B18" s="773" t="s">
        <v>326</v>
      </c>
      <c r="C18" s="812"/>
    </row>
    <row r="19" spans="1:3" ht="15" customHeight="1" x14ac:dyDescent="0.4">
      <c r="A19" s="770" t="s">
        <v>343</v>
      </c>
      <c r="B19" s="773" t="s">
        <v>327</v>
      </c>
      <c r="C19" s="812"/>
    </row>
    <row r="20" spans="1:3" ht="15" customHeight="1" x14ac:dyDescent="0.4">
      <c r="A20" s="770" t="s">
        <v>343</v>
      </c>
      <c r="B20" s="773" t="s">
        <v>328</v>
      </c>
      <c r="C20" s="812"/>
    </row>
    <row r="21" spans="1:3" ht="15" customHeight="1" x14ac:dyDescent="0.4">
      <c r="A21" s="770" t="s">
        <v>343</v>
      </c>
      <c r="B21" s="773" t="s">
        <v>329</v>
      </c>
      <c r="C21" s="812"/>
    </row>
    <row r="22" spans="1:3" ht="15" customHeight="1" x14ac:dyDescent="0.4">
      <c r="A22" s="770" t="s">
        <v>343</v>
      </c>
      <c r="B22" s="773" t="s">
        <v>330</v>
      </c>
      <c r="C22" s="812"/>
    </row>
    <row r="23" spans="1:3" ht="15" customHeight="1" x14ac:dyDescent="0.4">
      <c r="A23" s="770" t="s">
        <v>343</v>
      </c>
      <c r="B23" s="773" t="s">
        <v>331</v>
      </c>
      <c r="C23" s="812"/>
    </row>
    <row r="24" spans="1:3" ht="15" customHeight="1" x14ac:dyDescent="0.4">
      <c r="A24" s="770" t="s">
        <v>343</v>
      </c>
      <c r="B24" s="773" t="s">
        <v>332</v>
      </c>
      <c r="C24" s="812"/>
    </row>
    <row r="25" spans="1:3" ht="15" customHeight="1" x14ac:dyDescent="0.4">
      <c r="A25" s="770" t="s">
        <v>343</v>
      </c>
      <c r="B25" s="773" t="s">
        <v>333</v>
      </c>
      <c r="C25" s="812"/>
    </row>
    <row r="26" spans="1:3" ht="15" customHeight="1" x14ac:dyDescent="0.4">
      <c r="A26" s="770" t="s">
        <v>343</v>
      </c>
      <c r="B26" s="773" t="s">
        <v>334</v>
      </c>
      <c r="C26" s="812"/>
    </row>
    <row r="27" spans="1:3" ht="15" customHeight="1" x14ac:dyDescent="0.4">
      <c r="A27" s="770" t="s">
        <v>343</v>
      </c>
      <c r="B27" s="773" t="s">
        <v>335</v>
      </c>
      <c r="C27" s="812"/>
    </row>
    <row r="28" spans="1:3" ht="15" customHeight="1" x14ac:dyDescent="0.4">
      <c r="A28" s="770" t="s">
        <v>343</v>
      </c>
      <c r="B28" s="760" t="s">
        <v>336</v>
      </c>
      <c r="C28" s="813"/>
    </row>
    <row r="29" spans="1:3" ht="15" customHeight="1" x14ac:dyDescent="0.4">
      <c r="A29" s="770" t="s">
        <v>343</v>
      </c>
      <c r="B29" s="760" t="s">
        <v>337</v>
      </c>
      <c r="C29" s="813"/>
    </row>
    <row r="30" spans="1:3" ht="15" customHeight="1" x14ac:dyDescent="0.4">
      <c r="A30" s="770" t="s">
        <v>343</v>
      </c>
      <c r="B30" s="760" t="s">
        <v>338</v>
      </c>
      <c r="C30" s="813"/>
    </row>
    <row r="31" spans="1:3" ht="15" customHeight="1" x14ac:dyDescent="0.4">
      <c r="A31" s="770" t="s">
        <v>343</v>
      </c>
      <c r="B31" s="760" t="s">
        <v>339</v>
      </c>
      <c r="C31" s="813"/>
    </row>
    <row r="32" spans="1:3" ht="15" customHeight="1" x14ac:dyDescent="0.4">
      <c r="A32" s="770" t="s">
        <v>343</v>
      </c>
      <c r="B32" s="760" t="s">
        <v>340</v>
      </c>
      <c r="C32" s="813"/>
    </row>
    <row r="33" spans="1:5" ht="15" customHeight="1" x14ac:dyDescent="0.4">
      <c r="A33" s="770" t="s">
        <v>343</v>
      </c>
      <c r="B33" s="760" t="s">
        <v>341</v>
      </c>
      <c r="C33" s="813"/>
    </row>
    <row r="34" spans="1:5" ht="15" customHeight="1" x14ac:dyDescent="0.4">
      <c r="A34" s="770" t="s">
        <v>343</v>
      </c>
      <c r="B34" s="760" t="s">
        <v>342</v>
      </c>
      <c r="C34" s="813"/>
    </row>
    <row r="35" spans="1:5" ht="15" customHeight="1" x14ac:dyDescent="0.4">
      <c r="A35" s="770" t="s">
        <v>343</v>
      </c>
      <c r="B35" s="760" t="s">
        <v>122</v>
      </c>
      <c r="C35" s="813"/>
    </row>
    <row r="36" spans="1:5" ht="23.25" customHeight="1" thickBot="1" x14ac:dyDescent="0.45">
      <c r="A36" s="1228" t="s">
        <v>12</v>
      </c>
      <c r="B36" s="1229"/>
      <c r="C36" s="789">
        <f>SUM(C14:C35)</f>
        <v>0</v>
      </c>
    </row>
    <row r="37" spans="1:5" ht="15" customHeight="1" thickBot="1" x14ac:dyDescent="0.4">
      <c r="C37" s="800"/>
    </row>
    <row r="38" spans="1:5" ht="15" customHeight="1" x14ac:dyDescent="0.4">
      <c r="A38" s="766"/>
      <c r="B38" s="774" t="s">
        <v>359</v>
      </c>
      <c r="C38" s="775"/>
      <c r="D38" s="776"/>
      <c r="E38" s="752"/>
    </row>
    <row r="39" spans="1:5" ht="15" customHeight="1" x14ac:dyDescent="0.4">
      <c r="A39" s="777"/>
      <c r="B39" s="778"/>
      <c r="C39" s="779"/>
      <c r="D39" s="318"/>
      <c r="E39" s="780"/>
    </row>
    <row r="40" spans="1:5" ht="15" customHeight="1" x14ac:dyDescent="0.4">
      <c r="A40" s="770" t="s">
        <v>319</v>
      </c>
      <c r="B40" s="771" t="s">
        <v>320</v>
      </c>
      <c r="C40" s="781" t="s">
        <v>362</v>
      </c>
      <c r="D40" s="221" t="s">
        <v>361</v>
      </c>
      <c r="E40" s="782" t="s">
        <v>363</v>
      </c>
    </row>
    <row r="41" spans="1:5" ht="15" customHeight="1" x14ac:dyDescent="0.4">
      <c r="A41" s="783" t="s">
        <v>343</v>
      </c>
      <c r="B41" s="760" t="s">
        <v>344</v>
      </c>
      <c r="C41" s="784">
        <f>C36</f>
        <v>0</v>
      </c>
      <c r="D41" s="760"/>
      <c r="E41" s="785">
        <f>C41-D41</f>
        <v>0</v>
      </c>
    </row>
    <row r="42" spans="1:5" ht="15" customHeight="1" x14ac:dyDescent="0.4">
      <c r="A42" s="783" t="s">
        <v>345</v>
      </c>
      <c r="B42" s="760" t="s">
        <v>346</v>
      </c>
      <c r="C42" s="786"/>
      <c r="D42" s="817"/>
      <c r="E42" s="785">
        <f t="shared" ref="E42:E47" si="0">C42-D42</f>
        <v>0</v>
      </c>
    </row>
    <row r="43" spans="1:5" ht="15" customHeight="1" x14ac:dyDescent="0.4">
      <c r="A43" s="783" t="s">
        <v>347</v>
      </c>
      <c r="B43" s="760" t="s">
        <v>348</v>
      </c>
      <c r="C43" s="786"/>
      <c r="D43" s="817"/>
      <c r="E43" s="785">
        <f t="shared" si="0"/>
        <v>0</v>
      </c>
    </row>
    <row r="44" spans="1:5" ht="15" customHeight="1" x14ac:dyDescent="0.4">
      <c r="A44" s="783" t="s">
        <v>349</v>
      </c>
      <c r="B44" s="760" t="s">
        <v>372</v>
      </c>
      <c r="C44" s="786"/>
      <c r="D44" s="817"/>
      <c r="E44" s="785">
        <f t="shared" si="0"/>
        <v>0</v>
      </c>
    </row>
    <row r="45" spans="1:5" ht="15" customHeight="1" x14ac:dyDescent="0.4">
      <c r="A45" s="783" t="s">
        <v>350</v>
      </c>
      <c r="B45" s="760" t="s">
        <v>360</v>
      </c>
      <c r="C45" s="786"/>
      <c r="D45" s="818"/>
      <c r="E45" s="785">
        <f t="shared" si="0"/>
        <v>0</v>
      </c>
    </row>
    <row r="46" spans="1:5" ht="15" customHeight="1" x14ac:dyDescent="0.4">
      <c r="A46" s="783" t="s">
        <v>351</v>
      </c>
      <c r="B46" s="760" t="s">
        <v>352</v>
      </c>
      <c r="C46" s="786"/>
      <c r="D46" s="817"/>
      <c r="E46" s="785">
        <f t="shared" si="0"/>
        <v>0</v>
      </c>
    </row>
    <row r="47" spans="1:5" ht="22.5" customHeight="1" thickBot="1" x14ac:dyDescent="0.45">
      <c r="A47" s="787" t="s">
        <v>353</v>
      </c>
      <c r="B47" s="765"/>
      <c r="C47" s="788">
        <f>SUM(C41:C46)</f>
        <v>0</v>
      </c>
      <c r="D47" s="816">
        <f>SUM(D41:D46)</f>
        <v>0</v>
      </c>
      <c r="E47" s="789">
        <f t="shared" si="0"/>
        <v>0</v>
      </c>
    </row>
    <row r="48" spans="1:5" ht="13.15" x14ac:dyDescent="0.4">
      <c r="A48" s="625"/>
      <c r="C48" s="800"/>
    </row>
    <row r="49" spans="1:9" ht="24" customHeight="1" x14ac:dyDescent="0.4">
      <c r="A49" s="801"/>
      <c r="C49" s="800"/>
      <c r="G49" s="802"/>
      <c r="H49" s="802"/>
      <c r="I49" s="802"/>
    </row>
    <row r="50" spans="1:9" ht="14.25" thickBot="1" x14ac:dyDescent="0.45">
      <c r="A50" s="801"/>
      <c r="C50" s="800"/>
      <c r="G50" s="802"/>
      <c r="H50" s="802"/>
      <c r="I50" s="802"/>
    </row>
    <row r="51" spans="1:9" ht="31.5" customHeight="1" x14ac:dyDescent="0.4">
      <c r="A51" s="802"/>
      <c r="B51" s="803" t="s">
        <v>402</v>
      </c>
      <c r="C51" s="804" t="s">
        <v>354</v>
      </c>
      <c r="D51" s="805" t="s">
        <v>364</v>
      </c>
      <c r="E51" s="806" t="s">
        <v>355</v>
      </c>
      <c r="F51" s="807"/>
      <c r="G51" s="802"/>
      <c r="H51" s="802"/>
      <c r="I51" s="802"/>
    </row>
    <row r="52" spans="1:9" s="802" customFormat="1" ht="21.95" customHeight="1" x14ac:dyDescent="0.4">
      <c r="A52" s="85"/>
      <c r="B52" s="762" t="s">
        <v>371</v>
      </c>
      <c r="C52" s="790">
        <f>ROUNDDOWN(F52,0)</f>
        <v>0</v>
      </c>
      <c r="D52" s="790">
        <f>+C52/C8</f>
        <v>0</v>
      </c>
      <c r="E52" s="791">
        <f>+D52/2</f>
        <v>0</v>
      </c>
      <c r="F52" s="808">
        <f>E47/C7</f>
        <v>0</v>
      </c>
      <c r="G52" s="85"/>
      <c r="H52" s="85"/>
      <c r="I52" s="85"/>
    </row>
    <row r="53" spans="1:9" ht="21.95" customHeight="1" x14ac:dyDescent="0.4">
      <c r="B53" s="762" t="s">
        <v>403</v>
      </c>
      <c r="C53" s="792">
        <f>+'3  Statistics'!D37</f>
        <v>0</v>
      </c>
      <c r="D53" s="790">
        <f>+C53/C8</f>
        <v>0</v>
      </c>
      <c r="E53" s="791">
        <f>+D53/2</f>
        <v>0</v>
      </c>
      <c r="F53" s="808"/>
    </row>
    <row r="54" spans="1:9" ht="21.95" customHeight="1" thickBot="1" x14ac:dyDescent="0.45">
      <c r="B54" s="762" t="s">
        <v>356</v>
      </c>
      <c r="C54" s="790">
        <f>IF(C53&lt;C52,+C53,+C52)</f>
        <v>0</v>
      </c>
      <c r="D54" s="790">
        <f>+C54/C8</f>
        <v>0</v>
      </c>
      <c r="E54" s="793">
        <f>+D54/2</f>
        <v>0</v>
      </c>
      <c r="F54" s="808"/>
    </row>
    <row r="55" spans="1:9" ht="10.5" customHeight="1" thickTop="1" thickBot="1" x14ac:dyDescent="0.45">
      <c r="B55" s="764"/>
      <c r="C55" s="794"/>
      <c r="D55" s="794"/>
      <c r="E55" s="795"/>
      <c r="F55" s="809"/>
    </row>
    <row r="56" spans="1:9" ht="11.25" customHeight="1" x14ac:dyDescent="0.35">
      <c r="C56" s="671"/>
      <c r="D56" s="671"/>
    </row>
    <row r="57" spans="1:9" ht="16.5" customHeight="1" thickBot="1" x14ac:dyDescent="0.4">
      <c r="B57" s="131" t="s">
        <v>370</v>
      </c>
    </row>
    <row r="58" spans="1:9" ht="21.95" customHeight="1" x14ac:dyDescent="0.4">
      <c r="C58" s="1230" t="s">
        <v>376</v>
      </c>
      <c r="D58" s="1231"/>
      <c r="E58" s="761">
        <f>+'3  Statistics'!F36</f>
        <v>1</v>
      </c>
    </row>
    <row r="59" spans="1:9" ht="21.95" customHeight="1" x14ac:dyDescent="0.4">
      <c r="C59" s="1232" t="s">
        <v>383</v>
      </c>
      <c r="D59" s="1233"/>
      <c r="E59" s="763">
        <f>+E54</f>
        <v>0</v>
      </c>
    </row>
    <row r="60" spans="1:9" ht="21.95" customHeight="1" thickBot="1" x14ac:dyDescent="0.45">
      <c r="C60" s="1222" t="s">
        <v>377</v>
      </c>
      <c r="D60" s="1223"/>
      <c r="E60" s="796">
        <f>+E59*E58</f>
        <v>0</v>
      </c>
    </row>
  </sheetData>
  <sheetProtection algorithmName="SHA-512" hashValue="40SxPa/8I+oP33DPuA+YWGnu7Ty+lPgsYgU3T7fER924f9W7LMDt3VsGoHX3vCqEYov4eV1AMQaZaqdZLKWvhw==" saltValue="A2Ch9+DMCOPbHWfAW3L+Fg==" spinCount="100000" sheet="1" selectLockedCells="1"/>
  <mergeCells count="7">
    <mergeCell ref="E2:I2"/>
    <mergeCell ref="C60:D60"/>
    <mergeCell ref="A6:C6"/>
    <mergeCell ref="A10:C10"/>
    <mergeCell ref="A36:B36"/>
    <mergeCell ref="C58:D58"/>
    <mergeCell ref="C59:D59"/>
  </mergeCells>
  <pageMargins left="0.7" right="0.7" top="0.75" bottom="0.75" header="0.3" footer="0.3"/>
  <pageSetup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6"/>
  <sheetViews>
    <sheetView showGridLines="0" zoomScale="73" zoomScaleNormal="73" workbookViewId="0">
      <selection activeCell="K21" sqref="K21"/>
    </sheetView>
  </sheetViews>
  <sheetFormatPr defaultColWidth="9.1328125" defaultRowHeight="12.75" x14ac:dyDescent="0.35"/>
  <cols>
    <col min="1" max="1" width="1.86328125" style="479" customWidth="1"/>
    <col min="2" max="2" width="40.265625" style="479" customWidth="1"/>
    <col min="3" max="3" width="45" style="479" customWidth="1"/>
    <col min="4" max="4" width="23.1328125" style="479" customWidth="1"/>
    <col min="5" max="5" width="13" style="479" customWidth="1"/>
    <col min="6" max="7" width="11.86328125" style="479" customWidth="1"/>
    <col min="8" max="8" width="24.59765625" style="479" customWidth="1"/>
    <col min="9" max="9" width="13.3984375" style="479" customWidth="1"/>
    <col min="10" max="10" width="12.1328125" style="479" customWidth="1"/>
    <col min="11" max="11" width="15" style="479" customWidth="1"/>
    <col min="12" max="12" width="11.73046875" style="479" customWidth="1"/>
    <col min="13" max="13" width="11.1328125" style="479" customWidth="1"/>
    <col min="14" max="14" width="11.73046875" style="479" customWidth="1"/>
    <col min="15" max="15" width="9.1328125" style="479"/>
    <col min="16" max="16" width="9.3984375" style="479" bestFit="1" customWidth="1"/>
    <col min="17" max="16384" width="9.1328125" style="479"/>
  </cols>
  <sheetData>
    <row r="1" spans="1:16" ht="15" x14ac:dyDescent="0.4">
      <c r="A1" s="14" t="str">
        <f>'2 Provider Data'!A2:C2</f>
        <v>MEDICAID SCHOOL PROGRAM COST REPORT</v>
      </c>
      <c r="B1" s="131"/>
      <c r="C1" s="131"/>
      <c r="D1" s="131"/>
      <c r="E1" s="132"/>
      <c r="F1" s="131"/>
      <c r="G1" s="131"/>
      <c r="H1" s="131"/>
      <c r="I1" s="611" t="s">
        <v>180</v>
      </c>
      <c r="J1" s="486"/>
    </row>
    <row r="2" spans="1:16" ht="13.9" x14ac:dyDescent="0.4">
      <c r="A2" s="12" t="s">
        <v>57</v>
      </c>
      <c r="B2" s="131"/>
      <c r="C2" s="131"/>
      <c r="D2" s="131"/>
      <c r="E2" s="1238">
        <f>'2 Provider Data'!$D$3</f>
        <v>0</v>
      </c>
      <c r="F2" s="1239"/>
      <c r="G2" s="1239"/>
      <c r="H2" s="1239"/>
      <c r="I2" s="1239"/>
      <c r="J2" s="484"/>
    </row>
    <row r="3" spans="1:16" ht="13.9" x14ac:dyDescent="0.4">
      <c r="A3" s="132" t="s">
        <v>220</v>
      </c>
      <c r="B3" s="131"/>
      <c r="C3" s="131"/>
      <c r="D3" s="131"/>
      <c r="E3" s="132"/>
      <c r="F3" s="131"/>
      <c r="G3" s="131"/>
      <c r="H3" s="131"/>
      <c r="I3" s="611">
        <f>'2 Provider Data'!$E$4</f>
        <v>0</v>
      </c>
      <c r="J3" s="486"/>
    </row>
    <row r="4" spans="1:16" ht="15" x14ac:dyDescent="0.4">
      <c r="A4" s="870" t="s">
        <v>228</v>
      </c>
      <c r="B4" s="871"/>
      <c r="C4" s="871"/>
      <c r="D4" s="131"/>
      <c r="E4" s="132"/>
      <c r="F4"/>
      <c r="G4" s="6">
        <f>'1 Certification Page'!D15</f>
        <v>44013</v>
      </c>
      <c r="H4" s="7" t="s">
        <v>63</v>
      </c>
      <c r="I4" s="6">
        <f>'1 Certification Page'!D17</f>
        <v>44377</v>
      </c>
      <c r="J4" s="480"/>
    </row>
    <row r="5" spans="1:16" ht="14.25" thickBot="1" x14ac:dyDescent="0.45">
      <c r="A5" s="131"/>
      <c r="B5" s="131"/>
      <c r="C5" s="131"/>
      <c r="D5" s="131"/>
      <c r="E5" s="132"/>
      <c r="F5" s="872"/>
      <c r="G5" s="872"/>
      <c r="H5" s="131"/>
      <c r="I5" s="131"/>
      <c r="J5" s="484"/>
    </row>
    <row r="6" spans="1:16" s="481" customFormat="1" ht="20.25" customHeight="1" thickBot="1" x14ac:dyDescent="0.45">
      <c r="A6" s="488"/>
      <c r="B6" s="840" t="s">
        <v>4</v>
      </c>
      <c r="C6" s="840" t="s">
        <v>184</v>
      </c>
      <c r="D6" s="841" t="s">
        <v>12</v>
      </c>
      <c r="E6" s="842" t="s">
        <v>90</v>
      </c>
      <c r="F6" s="843"/>
      <c r="G6" s="844"/>
      <c r="H6" s="845" t="s">
        <v>75</v>
      </c>
      <c r="I6" s="846"/>
      <c r="J6" s="847"/>
      <c r="K6" s="848" t="s">
        <v>183</v>
      </c>
      <c r="L6" s="1242" t="s">
        <v>101</v>
      </c>
      <c r="M6" s="1243"/>
      <c r="N6" s="1244"/>
    </row>
    <row r="7" spans="1:16" s="481" customFormat="1" ht="28.5" customHeight="1" thickBot="1" x14ac:dyDescent="0.45">
      <c r="A7" s="488"/>
      <c r="B7" s="849"/>
      <c r="C7" s="849"/>
      <c r="D7" s="850" t="s">
        <v>201</v>
      </c>
      <c r="E7" s="850" t="s">
        <v>105</v>
      </c>
      <c r="F7" s="851" t="s">
        <v>304</v>
      </c>
      <c r="G7" s="852" t="s">
        <v>314</v>
      </c>
      <c r="H7" s="853" t="s">
        <v>105</v>
      </c>
      <c r="I7" s="854" t="s">
        <v>304</v>
      </c>
      <c r="J7" s="852" t="s">
        <v>314</v>
      </c>
      <c r="K7" s="855"/>
      <c r="L7" s="856" t="s">
        <v>105</v>
      </c>
      <c r="M7" s="856" t="s">
        <v>304</v>
      </c>
      <c r="N7" s="856" t="s">
        <v>314</v>
      </c>
    </row>
    <row r="8" spans="1:16" ht="13.5" x14ac:dyDescent="0.35">
      <c r="A8" s="489"/>
      <c r="B8" s="490"/>
      <c r="C8" s="491"/>
      <c r="D8" s="821"/>
      <c r="E8" s="133"/>
      <c r="F8" s="134"/>
      <c r="G8" s="412"/>
      <c r="H8" s="413"/>
      <c r="I8" s="414"/>
      <c r="J8" s="415"/>
      <c r="K8" s="857"/>
      <c r="L8" s="858"/>
      <c r="M8" s="859"/>
      <c r="N8" s="860"/>
    </row>
    <row r="9" spans="1:16" ht="13.5" x14ac:dyDescent="0.35">
      <c r="A9" s="489"/>
      <c r="B9" s="490" t="s">
        <v>128</v>
      </c>
      <c r="C9" s="821" t="str">
        <f>'5A Direct Medical Cost '!A2</f>
        <v>Summary of Cost - Direct Medical Services</v>
      </c>
      <c r="D9" s="861"/>
      <c r="E9" s="135" t="e">
        <f>'5A Direct Medical Cost '!F43</f>
        <v>#DIV/0!</v>
      </c>
      <c r="F9" s="136" t="e">
        <f>'5A Direct Medical Cost '!G43</f>
        <v>#DIV/0!</v>
      </c>
      <c r="G9" s="416" t="e">
        <f>'5A Direct Medical Cost '!H43</f>
        <v>#DIV/0!</v>
      </c>
      <c r="H9" s="433"/>
      <c r="I9" s="434"/>
      <c r="J9" s="417"/>
      <c r="K9" s="862">
        <f>'5A Direct Medical Cost '!I43</f>
        <v>0</v>
      </c>
      <c r="L9" s="863"/>
      <c r="M9" s="864"/>
      <c r="N9" s="865"/>
      <c r="O9" s="733"/>
    </row>
    <row r="10" spans="1:16" ht="13.5" x14ac:dyDescent="0.35">
      <c r="A10" s="489"/>
      <c r="B10" s="490" t="s">
        <v>97</v>
      </c>
      <c r="C10" s="821" t="str">
        <f>'5B  TCM Cost'!A2</f>
        <v>Summary of Cost - TCM Activities</v>
      </c>
      <c r="D10" s="861"/>
      <c r="E10" s="433"/>
      <c r="F10" s="434"/>
      <c r="G10" s="417"/>
      <c r="H10" s="135" t="e">
        <f>'5B  TCM Cost'!G23</f>
        <v>#DIV/0!</v>
      </c>
      <c r="I10" s="136" t="e">
        <f>'5B  TCM Cost'!H23</f>
        <v>#DIV/0!</v>
      </c>
      <c r="J10" s="416" t="e">
        <f>'5B  TCM Cost'!I23</f>
        <v>#DIV/0!</v>
      </c>
      <c r="K10" s="862">
        <f>'5B  TCM Cost'!J23</f>
        <v>0</v>
      </c>
      <c r="L10" s="863"/>
      <c r="M10" s="864"/>
      <c r="N10" s="865"/>
      <c r="O10" s="733"/>
    </row>
    <row r="11" spans="1:16" ht="13.5" x14ac:dyDescent="0.35">
      <c r="A11" s="489"/>
      <c r="B11" s="490" t="s">
        <v>129</v>
      </c>
      <c r="C11" s="821" t="str">
        <f>'5C Direct Adm Cost'!A2</f>
        <v>Summary of Cost- Administrative Activities</v>
      </c>
      <c r="D11" s="861"/>
      <c r="E11" s="435"/>
      <c r="F11" s="436"/>
      <c r="G11" s="418"/>
      <c r="H11" s="433"/>
      <c r="I11" s="439"/>
      <c r="J11" s="422"/>
      <c r="K11" s="866">
        <f>'5C Direct Adm Cost'!F30</f>
        <v>0</v>
      </c>
      <c r="L11" s="863"/>
      <c r="M11" s="864"/>
      <c r="N11" s="865"/>
      <c r="O11" s="733"/>
    </row>
    <row r="12" spans="1:16" ht="13.9" x14ac:dyDescent="0.4">
      <c r="A12" s="489"/>
      <c r="B12" s="490" t="s">
        <v>264</v>
      </c>
      <c r="C12" s="821" t="s">
        <v>265</v>
      </c>
      <c r="D12" s="867"/>
      <c r="E12" s="437"/>
      <c r="F12" s="438"/>
      <c r="G12" s="419"/>
      <c r="H12" s="440"/>
      <c r="I12" s="441"/>
      <c r="J12" s="423"/>
      <c r="K12" s="868"/>
      <c r="L12" s="137" t="e">
        <f>('5D Transportation Cost'!E54*'3  Statistics'!F36)*('3  Statistics'!F20/'3  Statistics'!F26)</f>
        <v>#DIV/0!</v>
      </c>
      <c r="M12" s="447" t="e">
        <f>('5D Transportation Cost'!E54*'3  Statistics'!F36)*('3  Statistics'!F21/'3  Statistics'!F26)</f>
        <v>#DIV/0!</v>
      </c>
      <c r="N12" s="448" t="e">
        <f>('5D Transportation Cost'!E54*'3  Statistics'!F36)*('3  Statistics'!F22/'3  Statistics'!F26)</f>
        <v>#DIV/0!</v>
      </c>
      <c r="O12" s="733"/>
      <c r="P12" s="492"/>
    </row>
    <row r="13" spans="1:16" ht="13.9" x14ac:dyDescent="0.4">
      <c r="A13" s="489"/>
      <c r="B13" s="490"/>
      <c r="C13" s="822" t="s">
        <v>31</v>
      </c>
      <c r="D13" s="869"/>
      <c r="E13" s="137" t="e">
        <f t="shared" ref="E13:N13" si="0">SUM(E9:E12)</f>
        <v>#DIV/0!</v>
      </c>
      <c r="F13" s="138" t="e">
        <f t="shared" si="0"/>
        <v>#DIV/0!</v>
      </c>
      <c r="G13" s="138" t="e">
        <f t="shared" si="0"/>
        <v>#DIV/0!</v>
      </c>
      <c r="H13" s="137" t="e">
        <f t="shared" si="0"/>
        <v>#DIV/0!</v>
      </c>
      <c r="I13" s="138" t="e">
        <f t="shared" si="0"/>
        <v>#DIV/0!</v>
      </c>
      <c r="J13" s="424" t="e">
        <f t="shared" si="0"/>
        <v>#DIV/0!</v>
      </c>
      <c r="K13" s="424">
        <f t="shared" si="0"/>
        <v>0</v>
      </c>
      <c r="L13" s="137" t="e">
        <f t="shared" si="0"/>
        <v>#DIV/0!</v>
      </c>
      <c r="M13" s="447" t="e">
        <f t="shared" si="0"/>
        <v>#DIV/0!</v>
      </c>
      <c r="N13" s="448" t="e">
        <f t="shared" si="0"/>
        <v>#DIV/0!</v>
      </c>
      <c r="O13" s="733"/>
      <c r="P13" s="493"/>
    </row>
    <row r="14" spans="1:16" ht="7.5" customHeight="1" thickBot="1" x14ac:dyDescent="0.4">
      <c r="A14" s="494"/>
      <c r="B14" s="495"/>
      <c r="C14" s="496"/>
      <c r="D14" s="496"/>
      <c r="E14" s="442"/>
      <c r="F14" s="443"/>
      <c r="G14" s="420"/>
      <c r="H14" s="444"/>
      <c r="I14" s="445"/>
      <c r="J14" s="421"/>
      <c r="K14" s="497"/>
      <c r="L14" s="498"/>
      <c r="M14" s="499"/>
      <c r="N14" s="500"/>
      <c r="O14" s="734"/>
    </row>
    <row r="15" spans="1:16" ht="19.149999999999999" customHeight="1" thickBot="1" x14ac:dyDescent="0.45">
      <c r="A15" s="489"/>
      <c r="B15" s="1240" t="s">
        <v>308</v>
      </c>
      <c r="C15" s="1241"/>
      <c r="D15" s="820">
        <v>0</v>
      </c>
      <c r="E15" s="501"/>
      <c r="F15" s="502"/>
      <c r="G15" s="503"/>
      <c r="H15" s="501"/>
      <c r="I15" s="504"/>
      <c r="J15" s="505"/>
      <c r="K15" s="506"/>
      <c r="L15" s="507"/>
      <c r="M15" s="508"/>
      <c r="N15" s="509"/>
      <c r="O15" s="733"/>
    </row>
    <row r="16" spans="1:16" ht="3.6" hidden="1" customHeight="1" x14ac:dyDescent="0.4">
      <c r="A16" s="489"/>
      <c r="B16" s="510"/>
      <c r="C16" s="511" t="s">
        <v>32</v>
      </c>
      <c r="D16" s="512"/>
      <c r="E16" s="513">
        <f t="shared" ref="E16:M16" si="1">SUM(E15:E15)</f>
        <v>0</v>
      </c>
      <c r="F16" s="514">
        <f t="shared" si="1"/>
        <v>0</v>
      </c>
      <c r="G16" s="515"/>
      <c r="H16" s="513">
        <f t="shared" si="1"/>
        <v>0</v>
      </c>
      <c r="I16" s="514">
        <f t="shared" si="1"/>
        <v>0</v>
      </c>
      <c r="J16" s="516"/>
      <c r="K16" s="517">
        <f t="shared" si="1"/>
        <v>0</v>
      </c>
      <c r="L16" s="513">
        <f t="shared" si="1"/>
        <v>0</v>
      </c>
      <c r="M16" s="514">
        <f t="shared" si="1"/>
        <v>0</v>
      </c>
      <c r="O16" s="734"/>
    </row>
    <row r="17" spans="1:15" ht="14.25" thickBot="1" x14ac:dyDescent="0.45">
      <c r="A17" s="518"/>
      <c r="B17" s="518"/>
      <c r="C17" s="519"/>
      <c r="D17" s="519"/>
      <c r="E17" s="520"/>
      <c r="F17" s="484"/>
      <c r="G17" s="484"/>
      <c r="H17" s="484"/>
      <c r="I17" s="484"/>
      <c r="J17" s="484"/>
      <c r="O17" s="734"/>
    </row>
    <row r="18" spans="1:15" ht="14.25" thickBot="1" x14ac:dyDescent="0.45">
      <c r="A18" s="518"/>
      <c r="B18" s="521"/>
      <c r="C18" s="522"/>
      <c r="D18" s="523" t="s">
        <v>231</v>
      </c>
      <c r="E18" s="524"/>
      <c r="F18" s="524"/>
      <c r="G18" s="524"/>
      <c r="H18" s="524"/>
      <c r="I18" s="525"/>
    </row>
    <row r="19" spans="1:15" ht="37.700000000000003" customHeight="1" thickBot="1" x14ac:dyDescent="0.45">
      <c r="A19" s="518"/>
      <c r="B19" s="526"/>
      <c r="C19" s="527" t="s">
        <v>12</v>
      </c>
      <c r="D19" s="823" t="s">
        <v>405</v>
      </c>
      <c r="E19" s="823" t="s">
        <v>406</v>
      </c>
      <c r="F19" s="824" t="s">
        <v>407</v>
      </c>
      <c r="G19" s="337" t="s">
        <v>408</v>
      </c>
      <c r="H19" s="825" t="s">
        <v>223</v>
      </c>
      <c r="I19" s="337" t="s">
        <v>306</v>
      </c>
      <c r="J19" s="528"/>
      <c r="N19" s="529"/>
      <c r="O19" s="492"/>
    </row>
    <row r="20" spans="1:15" ht="30" x14ac:dyDescent="0.4">
      <c r="A20" s="518"/>
      <c r="B20" s="826" t="s">
        <v>200</v>
      </c>
      <c r="C20" s="232" t="e">
        <f>E13+H13</f>
        <v>#DIV/0!</v>
      </c>
      <c r="D20" s="236" t="e">
        <f>$C$20/4</f>
        <v>#DIV/0!</v>
      </c>
      <c r="E20" s="236" t="e">
        <f>$C$20/4</f>
        <v>#DIV/0!</v>
      </c>
      <c r="F20" s="236" t="e">
        <f>$C$20/4</f>
        <v>#DIV/0!</v>
      </c>
      <c r="G20" s="239" t="e">
        <f>$C$20/4</f>
        <v>#DIV/0!</v>
      </c>
      <c r="H20" s="530"/>
      <c r="I20" s="531"/>
    </row>
    <row r="21" spans="1:15" ht="30.75" x14ac:dyDescent="0.45">
      <c r="A21" s="518"/>
      <c r="B21" s="827" t="s">
        <v>225</v>
      </c>
      <c r="C21" s="532">
        <v>0</v>
      </c>
      <c r="D21" s="533"/>
      <c r="E21" s="533"/>
      <c r="F21" s="533"/>
      <c r="G21" s="533"/>
      <c r="H21" s="534"/>
      <c r="I21" s="531"/>
      <c r="K21" s="734"/>
      <c r="L21" s="733"/>
      <c r="M21" s="735"/>
    </row>
    <row r="22" spans="1:15" ht="15" x14ac:dyDescent="0.4">
      <c r="A22" s="518"/>
      <c r="B22" s="828" t="s">
        <v>226</v>
      </c>
      <c r="C22" s="241" t="e">
        <f>C20-C21</f>
        <v>#DIV/0!</v>
      </c>
      <c r="D22" s="242" t="e">
        <f>$C$22/4</f>
        <v>#DIV/0!</v>
      </c>
      <c r="E22" s="242" t="e">
        <f>$C$22/4</f>
        <v>#DIV/0!</v>
      </c>
      <c r="F22" s="242" t="e">
        <f>$C$22/4</f>
        <v>#DIV/0!</v>
      </c>
      <c r="G22" s="242" t="e">
        <f>$C$22/4</f>
        <v>#DIV/0!</v>
      </c>
      <c r="H22" s="535"/>
      <c r="I22" s="531"/>
      <c r="K22" s="734"/>
      <c r="L22" s="733"/>
      <c r="M22" s="736"/>
    </row>
    <row r="23" spans="1:15" ht="15" x14ac:dyDescent="0.4">
      <c r="A23" s="518"/>
      <c r="B23" s="829" t="s">
        <v>232</v>
      </c>
      <c r="C23" s="233"/>
      <c r="D23" s="926">
        <v>0.63019999999999998</v>
      </c>
      <c r="E23" s="926">
        <v>0.63629999999999998</v>
      </c>
      <c r="F23" s="926">
        <v>0.63629999999999998</v>
      </c>
      <c r="G23" s="927">
        <v>0.63629999999999998</v>
      </c>
      <c r="H23" s="537"/>
      <c r="I23" s="538"/>
      <c r="K23" s="737"/>
      <c r="L23" s="733"/>
      <c r="M23" s="734"/>
    </row>
    <row r="24" spans="1:15" ht="15" x14ac:dyDescent="0.4">
      <c r="A24" s="518"/>
      <c r="B24" s="830" t="s">
        <v>233</v>
      </c>
      <c r="C24" s="233"/>
      <c r="D24" s="237" t="e">
        <f>D22*D23</f>
        <v>#DIV/0!</v>
      </c>
      <c r="E24" s="237" t="e">
        <f>E22*E23</f>
        <v>#DIV/0!</v>
      </c>
      <c r="F24" s="237" t="e">
        <f>F22*F23</f>
        <v>#DIV/0!</v>
      </c>
      <c r="G24" s="237" t="e">
        <f>G22*G23</f>
        <v>#DIV/0!</v>
      </c>
      <c r="H24" s="341" t="e">
        <f>SUM(D24:G24)</f>
        <v>#DIV/0!</v>
      </c>
      <c r="I24" s="540">
        <v>0</v>
      </c>
      <c r="K24" s="734"/>
      <c r="L24" s="733"/>
      <c r="M24" s="734"/>
    </row>
    <row r="25" spans="1:15" ht="15" x14ac:dyDescent="0.4">
      <c r="A25" s="518"/>
      <c r="B25" s="830" t="s">
        <v>101</v>
      </c>
      <c r="C25" s="233" t="e">
        <f>L13</f>
        <v>#DIV/0!</v>
      </c>
      <c r="D25" s="237" t="e">
        <f>C25/4*D23</f>
        <v>#DIV/0!</v>
      </c>
      <c r="E25" s="237" t="e">
        <f>C25/4*E23</f>
        <v>#DIV/0!</v>
      </c>
      <c r="F25" s="237" t="e">
        <f>C25/4*F23</f>
        <v>#DIV/0!</v>
      </c>
      <c r="G25" s="237" t="e">
        <f>C25/4*G23</f>
        <v>#DIV/0!</v>
      </c>
      <c r="H25" s="342" t="e">
        <f>SUM(D25:G25)</f>
        <v>#DIV/0!</v>
      </c>
      <c r="I25" s="540"/>
      <c r="K25" s="734"/>
      <c r="L25" s="734"/>
      <c r="M25" s="734"/>
    </row>
    <row r="26" spans="1:15" ht="15" x14ac:dyDescent="0.4">
      <c r="A26" s="518"/>
      <c r="B26" s="830" t="s">
        <v>221</v>
      </c>
      <c r="C26" s="536"/>
      <c r="D26" s="539"/>
      <c r="E26" s="539"/>
      <c r="F26" s="539"/>
      <c r="G26" s="539"/>
      <c r="H26" s="343" t="e">
        <f>D15*(C22+C25)/((C22+C25+C31+C34+C40+C43))</f>
        <v>#DIV/0!</v>
      </c>
      <c r="I26" s="540">
        <v>0</v>
      </c>
      <c r="J26" s="541"/>
      <c r="K26" s="541"/>
      <c r="M26" s="492"/>
    </row>
    <row r="27" spans="1:15" ht="18.75" customHeight="1" thickBot="1" x14ac:dyDescent="0.45">
      <c r="A27" s="518"/>
      <c r="B27" s="831" t="s">
        <v>227</v>
      </c>
      <c r="C27" s="542"/>
      <c r="D27" s="543"/>
      <c r="E27" s="543"/>
      <c r="F27" s="543"/>
      <c r="G27" s="543"/>
      <c r="H27" s="755" t="e">
        <f>H26-H24-H25</f>
        <v>#DIV/0!</v>
      </c>
      <c r="I27" s="238">
        <f>I26-I24</f>
        <v>0</v>
      </c>
      <c r="K27" s="541"/>
      <c r="L27" s="482"/>
    </row>
    <row r="28" spans="1:15" ht="15.4" thickBot="1" x14ac:dyDescent="0.45">
      <c r="A28" s="518"/>
      <c r="B28" s="3"/>
      <c r="C28" s="544"/>
      <c r="D28" s="545"/>
      <c r="E28" s="545"/>
      <c r="F28" s="545"/>
      <c r="G28" s="545"/>
      <c r="H28" s="546"/>
      <c r="J28" s="541"/>
    </row>
    <row r="29" spans="1:15" ht="30" x14ac:dyDescent="0.4">
      <c r="A29" s="518"/>
      <c r="B29" s="826" t="s">
        <v>305</v>
      </c>
      <c r="C29" s="232" t="e">
        <f>F13+I13</f>
        <v>#DIV/0!</v>
      </c>
      <c r="D29" s="236" t="e">
        <f>$C$29/4</f>
        <v>#DIV/0!</v>
      </c>
      <c r="E29" s="236" t="e">
        <f>$C$29/4</f>
        <v>#DIV/0!</v>
      </c>
      <c r="F29" s="236" t="e">
        <f>$C$29/4</f>
        <v>#DIV/0!</v>
      </c>
      <c r="G29" s="236" t="e">
        <f>$C$29/4</f>
        <v>#DIV/0!</v>
      </c>
      <c r="H29" s="547"/>
      <c r="I29" s="548"/>
    </row>
    <row r="30" spans="1:15" ht="30.75" x14ac:dyDescent="0.45">
      <c r="A30" s="518"/>
      <c r="B30" s="827" t="s">
        <v>225</v>
      </c>
      <c r="C30" s="532"/>
      <c r="D30" s="533"/>
      <c r="E30" s="533"/>
      <c r="F30" s="533"/>
      <c r="G30" s="533"/>
      <c r="H30" s="549"/>
      <c r="I30" s="550"/>
    </row>
    <row r="31" spans="1:15" ht="15" x14ac:dyDescent="0.4">
      <c r="A31" s="518"/>
      <c r="B31" s="828" t="s">
        <v>226</v>
      </c>
      <c r="C31" s="241" t="e">
        <f>C29-C30</f>
        <v>#DIV/0!</v>
      </c>
      <c r="D31" s="242" t="e">
        <f>$C$31/4</f>
        <v>#DIV/0!</v>
      </c>
      <c r="E31" s="242" t="e">
        <f>$C$31/4</f>
        <v>#DIV/0!</v>
      </c>
      <c r="F31" s="242" t="e">
        <f>$C$31/4</f>
        <v>#DIV/0!</v>
      </c>
      <c r="G31" s="242" t="e">
        <f>$C$31/4</f>
        <v>#DIV/0!</v>
      </c>
      <c r="H31" s="551"/>
      <c r="I31" s="550"/>
    </row>
    <row r="32" spans="1:15" ht="15" x14ac:dyDescent="0.4">
      <c r="A32" s="518"/>
      <c r="B32" s="830" t="s">
        <v>316</v>
      </c>
      <c r="C32" s="233"/>
      <c r="D32" s="926">
        <v>0.85609999999999997</v>
      </c>
      <c r="E32" s="926">
        <v>0.74539999999999995</v>
      </c>
      <c r="F32" s="926">
        <v>0.74539999999999995</v>
      </c>
      <c r="G32" s="927">
        <v>0.74539999999999995</v>
      </c>
      <c r="H32" s="552"/>
      <c r="I32" s="553"/>
    </row>
    <row r="33" spans="1:13" ht="15" x14ac:dyDescent="0.4">
      <c r="A33" s="518"/>
      <c r="B33" s="830" t="s">
        <v>222</v>
      </c>
      <c r="C33" s="233"/>
      <c r="D33" s="237" t="e">
        <f>D31*D32</f>
        <v>#DIV/0!</v>
      </c>
      <c r="E33" s="237" t="e">
        <f>E31*E32</f>
        <v>#DIV/0!</v>
      </c>
      <c r="F33" s="237" t="e">
        <f>F31*F32</f>
        <v>#DIV/0!</v>
      </c>
      <c r="G33" s="237" t="e">
        <f>G31*G32</f>
        <v>#DIV/0!</v>
      </c>
      <c r="H33" s="454" t="e">
        <f>SUM(D33:G33)</f>
        <v>#DIV/0!</v>
      </c>
      <c r="I33" s="554">
        <v>0</v>
      </c>
      <c r="K33" s="541"/>
    </row>
    <row r="34" spans="1:13" ht="15" x14ac:dyDescent="0.4">
      <c r="A34" s="518"/>
      <c r="B34" s="830" t="s">
        <v>101</v>
      </c>
      <c r="C34" s="233" t="e">
        <f>M13</f>
        <v>#DIV/0!</v>
      </c>
      <c r="D34" s="237" t="e">
        <f>C34/4*D32</f>
        <v>#DIV/0!</v>
      </c>
      <c r="E34" s="237" t="e">
        <f>C34/4*E32</f>
        <v>#DIV/0!</v>
      </c>
      <c r="F34" s="237" t="e">
        <f>C34/4*F32</f>
        <v>#DIV/0!</v>
      </c>
      <c r="G34" s="237" t="e">
        <f>C34/4*G32</f>
        <v>#DIV/0!</v>
      </c>
      <c r="H34" s="454" t="e">
        <f>SUM(D34:G34)</f>
        <v>#DIV/0!</v>
      </c>
      <c r="I34" s="554"/>
      <c r="K34" s="555"/>
    </row>
    <row r="35" spans="1:13" ht="15" x14ac:dyDescent="0.4">
      <c r="A35" s="518"/>
      <c r="B35" s="830" t="s">
        <v>221</v>
      </c>
      <c r="C35" s="536"/>
      <c r="D35" s="539"/>
      <c r="E35" s="539"/>
      <c r="F35" s="539"/>
      <c r="G35" s="539"/>
      <c r="H35" s="455" t="e">
        <f>D15*(C31+C34)/(C22+C25+C31+C34+C40+C43)</f>
        <v>#DIV/0!</v>
      </c>
      <c r="I35" s="554">
        <v>0</v>
      </c>
    </row>
    <row r="36" spans="1:13" ht="15.4" thickBot="1" x14ac:dyDescent="0.45">
      <c r="A36" s="518"/>
      <c r="B36" s="831" t="s">
        <v>227</v>
      </c>
      <c r="C36" s="542"/>
      <c r="D36" s="543"/>
      <c r="E36" s="543"/>
      <c r="F36" s="543"/>
      <c r="G36" s="543"/>
      <c r="H36" s="755" t="e">
        <f>H35-H33-H34</f>
        <v>#DIV/0!</v>
      </c>
      <c r="I36" s="238">
        <f>I35-I33</f>
        <v>0</v>
      </c>
    </row>
    <row r="37" spans="1:13" ht="15.4" thickBot="1" x14ac:dyDescent="0.45">
      <c r="A37" s="518"/>
      <c r="B37" s="819"/>
      <c r="C37" s="556"/>
      <c r="D37" s="556"/>
      <c r="E37" s="556"/>
      <c r="F37" s="556"/>
      <c r="G37" s="556"/>
      <c r="H37" s="557"/>
      <c r="I37" s="558"/>
      <c r="K37" s="555"/>
    </row>
    <row r="38" spans="1:13" ht="30" x14ac:dyDescent="0.4">
      <c r="A38" s="518"/>
      <c r="B38" s="832" t="s">
        <v>315</v>
      </c>
      <c r="C38" s="425" t="e">
        <f>G13+J13</f>
        <v>#DIV/0!</v>
      </c>
      <c r="D38" s="426" t="e">
        <f>$C$38/4</f>
        <v>#DIV/0!</v>
      </c>
      <c r="E38" s="426" t="e">
        <f>$C$38/4</f>
        <v>#DIV/0!</v>
      </c>
      <c r="F38" s="426" t="e">
        <f>$C$38/4</f>
        <v>#DIV/0!</v>
      </c>
      <c r="G38" s="426" t="e">
        <f>$C$38/4</f>
        <v>#DIV/0!</v>
      </c>
      <c r="H38" s="559"/>
      <c r="I38" s="560"/>
    </row>
    <row r="39" spans="1:13" ht="30.75" x14ac:dyDescent="0.45">
      <c r="A39" s="518"/>
      <c r="B39" s="833" t="s">
        <v>225</v>
      </c>
      <c r="C39" s="532"/>
      <c r="D39" s="533"/>
      <c r="E39" s="533"/>
      <c r="F39" s="533"/>
      <c r="G39" s="533"/>
      <c r="H39" s="561"/>
      <c r="I39" s="562"/>
      <c r="K39" s="541"/>
    </row>
    <row r="40" spans="1:13" ht="15" x14ac:dyDescent="0.4">
      <c r="A40" s="518"/>
      <c r="B40" s="834" t="s">
        <v>226</v>
      </c>
      <c r="C40" s="427" t="e">
        <f>C38-C39</f>
        <v>#DIV/0!</v>
      </c>
      <c r="D40" s="428" t="e">
        <f>$C$38/4</f>
        <v>#DIV/0!</v>
      </c>
      <c r="E40" s="428" t="e">
        <f>$C$38/4</f>
        <v>#DIV/0!</v>
      </c>
      <c r="F40" s="428" t="e">
        <f>$C$38/4</f>
        <v>#DIV/0!</v>
      </c>
      <c r="G40" s="428" t="e">
        <f>$C$38/4</f>
        <v>#DIV/0!</v>
      </c>
      <c r="H40" s="563"/>
      <c r="I40" s="562"/>
    </row>
    <row r="41" spans="1:13" ht="15" x14ac:dyDescent="0.4">
      <c r="A41" s="518"/>
      <c r="B41" s="829" t="s">
        <v>317</v>
      </c>
      <c r="C41" s="429"/>
      <c r="D41" s="926">
        <v>0.93</v>
      </c>
      <c r="E41" s="926">
        <v>0.9</v>
      </c>
      <c r="F41" s="926">
        <v>0.9</v>
      </c>
      <c r="G41" s="926">
        <v>0.9</v>
      </c>
      <c r="H41" s="565"/>
      <c r="I41" s="566"/>
    </row>
    <row r="42" spans="1:13" ht="15" x14ac:dyDescent="0.4">
      <c r="A42" s="518"/>
      <c r="B42" s="829" t="s">
        <v>222</v>
      </c>
      <c r="C42" s="429"/>
      <c r="D42" s="430" t="e">
        <f>D40*D41</f>
        <v>#DIV/0!</v>
      </c>
      <c r="E42" s="430" t="e">
        <f>E40*E41</f>
        <v>#DIV/0!</v>
      </c>
      <c r="F42" s="430" t="e">
        <f>F40*F41</f>
        <v>#DIV/0!</v>
      </c>
      <c r="G42" s="430" t="e">
        <f>G40*G41</f>
        <v>#DIV/0!</v>
      </c>
      <c r="H42" s="456" t="e">
        <f>SUM(D42:G42)</f>
        <v>#DIV/0!</v>
      </c>
      <c r="I42" s="431">
        <v>0</v>
      </c>
      <c r="K42" s="541"/>
    </row>
    <row r="43" spans="1:13" ht="15" x14ac:dyDescent="0.4">
      <c r="A43" s="518"/>
      <c r="B43" s="829" t="s">
        <v>101</v>
      </c>
      <c r="C43" s="429" t="e">
        <f>N12</f>
        <v>#DIV/0!</v>
      </c>
      <c r="D43" s="430" t="e">
        <f>C43/4*D41</f>
        <v>#DIV/0!</v>
      </c>
      <c r="E43" s="430" t="e">
        <f>C43/4*E41</f>
        <v>#DIV/0!</v>
      </c>
      <c r="F43" s="430" t="e">
        <f>C43/4*F41</f>
        <v>#DIV/0!</v>
      </c>
      <c r="G43" s="430" t="e">
        <f>C43/4*G41</f>
        <v>#DIV/0!</v>
      </c>
      <c r="H43" s="456" t="e">
        <f>SUM(D43:G43)</f>
        <v>#DIV/0!</v>
      </c>
      <c r="I43" s="431"/>
    </row>
    <row r="44" spans="1:13" ht="15" x14ac:dyDescent="0.4">
      <c r="A44" s="518"/>
      <c r="B44" s="829" t="s">
        <v>221</v>
      </c>
      <c r="C44" s="564"/>
      <c r="D44" s="567"/>
      <c r="E44" s="567"/>
      <c r="F44" s="567"/>
      <c r="G44" s="567"/>
      <c r="H44" s="457" t="e">
        <f>D15*(C40+C43)/(C22+C25+C31+C34+C40+C43)</f>
        <v>#DIV/0!</v>
      </c>
      <c r="I44" s="431">
        <v>0</v>
      </c>
    </row>
    <row r="45" spans="1:13" ht="15.4" thickBot="1" x14ac:dyDescent="0.45">
      <c r="A45" s="518"/>
      <c r="B45" s="835" t="s">
        <v>227</v>
      </c>
      <c r="C45" s="568"/>
      <c r="D45" s="569"/>
      <c r="E45" s="569"/>
      <c r="F45" s="569"/>
      <c r="G45" s="569"/>
      <c r="H45" s="756" t="e">
        <f>H44-H42-H43</f>
        <v>#DIV/0!</v>
      </c>
      <c r="I45" s="432">
        <f>I44-I42</f>
        <v>0</v>
      </c>
    </row>
    <row r="46" spans="1:13" ht="14.25" thickBot="1" x14ac:dyDescent="0.45">
      <c r="A46" s="518"/>
      <c r="B46" s="819"/>
      <c r="C46" s="556"/>
      <c r="D46" s="556"/>
      <c r="E46" s="556"/>
      <c r="F46" s="556"/>
      <c r="G46" s="556"/>
      <c r="H46" s="570"/>
      <c r="I46" s="571"/>
      <c r="J46" s="571"/>
      <c r="K46" s="558"/>
    </row>
    <row r="47" spans="1:13" ht="15" x14ac:dyDescent="0.4">
      <c r="A47" s="518"/>
      <c r="B47" s="826" t="s">
        <v>130</v>
      </c>
      <c r="C47" s="232">
        <f>K13</f>
        <v>0</v>
      </c>
      <c r="D47" s="236">
        <f>$C$47/4</f>
        <v>0</v>
      </c>
      <c r="E47" s="236">
        <f>$C$47/4</f>
        <v>0</v>
      </c>
      <c r="F47" s="236">
        <f>$C$47/4</f>
        <v>0</v>
      </c>
      <c r="G47" s="334">
        <f>$C$47/4</f>
        <v>0</v>
      </c>
      <c r="H47" s="572"/>
      <c r="I47" s="571"/>
      <c r="J47" s="558"/>
      <c r="K47" s="558"/>
    </row>
    <row r="48" spans="1:13" ht="15" x14ac:dyDescent="0.4">
      <c r="A48" s="518"/>
      <c r="B48" s="830" t="s">
        <v>234</v>
      </c>
      <c r="C48" s="234"/>
      <c r="D48" s="249">
        <v>0.5</v>
      </c>
      <c r="E48" s="249">
        <v>0.5</v>
      </c>
      <c r="F48" s="249">
        <v>0.5</v>
      </c>
      <c r="G48" s="335">
        <v>0.5</v>
      </c>
      <c r="H48" s="573"/>
      <c r="I48" s="574"/>
      <c r="M48" s="555"/>
    </row>
    <row r="49" spans="1:13" ht="15" x14ac:dyDescent="0.4">
      <c r="A49" s="518"/>
      <c r="B49" s="836" t="s">
        <v>235</v>
      </c>
      <c r="C49" s="235"/>
      <c r="D49" s="239">
        <f>D47*D48</f>
        <v>0</v>
      </c>
      <c r="E49" s="239">
        <f>E47*E48</f>
        <v>0</v>
      </c>
      <c r="F49" s="239">
        <f>F47*F48</f>
        <v>0</v>
      </c>
      <c r="G49" s="336">
        <f>G47*G48</f>
        <v>0</v>
      </c>
      <c r="H49" s="458">
        <f>SUM(D49:G49)</f>
        <v>0</v>
      </c>
      <c r="I49" s="575"/>
      <c r="J49" s="575"/>
      <c r="K49" s="576"/>
    </row>
    <row r="50" spans="1:13" ht="15" hidden="1" customHeight="1" x14ac:dyDescent="0.4">
      <c r="A50" s="518"/>
      <c r="B50" s="830" t="s">
        <v>224</v>
      </c>
      <c r="C50" s="577"/>
      <c r="D50" s="578"/>
      <c r="E50" s="579"/>
      <c r="F50" s="579"/>
      <c r="G50" s="580"/>
      <c r="H50" s="459"/>
      <c r="I50" s="581">
        <v>0</v>
      </c>
      <c r="J50" s="582"/>
      <c r="K50" s="582"/>
    </row>
    <row r="51" spans="1:13" ht="18" customHeight="1" thickBot="1" x14ac:dyDescent="0.45">
      <c r="A51" s="518"/>
      <c r="B51" s="831" t="s">
        <v>227</v>
      </c>
      <c r="C51" s="583"/>
      <c r="D51" s="584"/>
      <c r="E51" s="585"/>
      <c r="F51" s="585"/>
      <c r="G51" s="586"/>
      <c r="H51" s="757">
        <f>-H49</f>
        <v>0</v>
      </c>
      <c r="I51" s="558"/>
      <c r="J51" s="558"/>
      <c r="K51" s="558"/>
      <c r="M51" s="492"/>
    </row>
    <row r="52" spans="1:13" ht="13.9" hidden="1" x14ac:dyDescent="0.4">
      <c r="A52" s="518"/>
      <c r="B52" s="587"/>
      <c r="C52" s="588"/>
      <c r="D52" s="485"/>
      <c r="E52" s="484"/>
      <c r="F52" s="484"/>
      <c r="G52" s="484"/>
      <c r="H52" s="484"/>
    </row>
    <row r="53" spans="1:13" ht="13.9" x14ac:dyDescent="0.4">
      <c r="A53" s="518"/>
      <c r="B53" s="587"/>
      <c r="C53" s="588"/>
      <c r="D53" s="485"/>
      <c r="E53" s="484"/>
      <c r="F53" s="484"/>
      <c r="G53" s="484"/>
      <c r="H53" s="484"/>
    </row>
    <row r="54" spans="1:13" s="324" customFormat="1" ht="25.9" customHeight="1" x14ac:dyDescent="0.4">
      <c r="A54" s="589"/>
      <c r="B54" s="837" t="s">
        <v>256</v>
      </c>
      <c r="C54" s="838"/>
      <c r="D54" s="839" t="s">
        <v>321</v>
      </c>
      <c r="E54" s="754"/>
      <c r="F54" s="590"/>
      <c r="G54" s="590"/>
      <c r="H54" s="591"/>
      <c r="I54" s="592"/>
      <c r="J54" s="592"/>
      <c r="K54" s="592"/>
    </row>
    <row r="55" spans="1:13" s="324" customFormat="1" ht="20.25" customHeight="1" x14ac:dyDescent="0.4">
      <c r="A55" s="589"/>
      <c r="B55" s="1234" t="s">
        <v>268</v>
      </c>
      <c r="C55" s="1235"/>
      <c r="D55" s="758" t="e">
        <f>H24+H25+H33+H34+H42+H43+H49</f>
        <v>#DIV/0!</v>
      </c>
      <c r="E55" s="594"/>
      <c r="F55" s="593"/>
      <c r="G55" s="753"/>
      <c r="H55" s="593"/>
      <c r="I55" s="593"/>
      <c r="J55" s="593"/>
    </row>
    <row r="56" spans="1:13" s="324" customFormat="1" ht="18" customHeight="1" x14ac:dyDescent="0.4">
      <c r="A56" s="589"/>
      <c r="B56" s="1234" t="s">
        <v>257</v>
      </c>
      <c r="C56" s="1235"/>
      <c r="D56" s="758">
        <f>D15</f>
        <v>0</v>
      </c>
      <c r="E56" s="595"/>
      <c r="F56" s="596"/>
      <c r="G56" s="596"/>
      <c r="H56" s="596"/>
      <c r="I56" s="593"/>
      <c r="J56" s="593"/>
    </row>
    <row r="57" spans="1:13" s="324" customFormat="1" ht="20.25" customHeight="1" x14ac:dyDescent="0.4">
      <c r="A57" s="589"/>
      <c r="B57" s="1236" t="s">
        <v>380</v>
      </c>
      <c r="C57" s="1237"/>
      <c r="D57" s="759" t="e">
        <f>D55-D56</f>
        <v>#DIV/0!</v>
      </c>
      <c r="E57" s="597"/>
      <c r="F57" s="596"/>
      <c r="G57" s="596"/>
      <c r="H57" s="596"/>
      <c r="I57" s="593"/>
      <c r="J57" s="593"/>
    </row>
    <row r="58" spans="1:13" s="324" customFormat="1" ht="13.15" x14ac:dyDescent="0.4">
      <c r="A58" s="589"/>
      <c r="B58" s="481"/>
      <c r="C58" s="481"/>
      <c r="D58" s="481"/>
      <c r="E58" s="598"/>
      <c r="F58" s="593"/>
      <c r="G58" s="593"/>
      <c r="H58" s="593"/>
      <c r="I58" s="593"/>
      <c r="J58" s="593"/>
    </row>
    <row r="59" spans="1:13" s="324" customFormat="1" ht="13.15" x14ac:dyDescent="0.4">
      <c r="A59" s="589"/>
      <c r="B59" s="481"/>
      <c r="C59" s="599"/>
      <c r="E59" s="487"/>
      <c r="F59" s="600"/>
      <c r="G59" s="600"/>
      <c r="H59" s="600"/>
    </row>
    <row r="60" spans="1:13" s="324" customFormat="1" ht="12.75" hidden="1" customHeight="1" x14ac:dyDescent="0.4">
      <c r="A60" s="589"/>
      <c r="B60" s="601" t="s">
        <v>216</v>
      </c>
      <c r="C60" s="602">
        <f>+C57+C59</f>
        <v>0</v>
      </c>
      <c r="E60" s="481"/>
    </row>
    <row r="61" spans="1:13" s="324" customFormat="1" ht="13.15" x14ac:dyDescent="0.4">
      <c r="A61" s="589"/>
      <c r="B61" s="589"/>
      <c r="E61" s="603"/>
    </row>
    <row r="62" spans="1:13" s="324" customFormat="1" ht="13.15" x14ac:dyDescent="0.4">
      <c r="A62" s="589"/>
      <c r="B62" s="589"/>
      <c r="E62" s="603"/>
    </row>
    <row r="63" spans="1:13" s="324" customFormat="1" x14ac:dyDescent="0.35"/>
    <row r="64" spans="1:13" s="324" customFormat="1" x14ac:dyDescent="0.35"/>
    <row r="66" spans="5:5" x14ac:dyDescent="0.35">
      <c r="E66" s="483"/>
    </row>
  </sheetData>
  <sheetProtection algorithmName="SHA-512" hashValue="WSpaheUudv4y4Zje1CAIFT3Hgp7K0ihm3gkQo17o3rLVIdmNNgTf/qLhRu/SQzxe42m8tmrS4+Mjr2fekdLp2Q==" saltValue="Pnfl58JUHEXdoXvh7/0C2Q==" spinCount="100000" sheet="1" selectLockedCells="1"/>
  <mergeCells count="6">
    <mergeCell ref="B56:C56"/>
    <mergeCell ref="B57:C57"/>
    <mergeCell ref="E2:I2"/>
    <mergeCell ref="B15:C15"/>
    <mergeCell ref="L6:N6"/>
    <mergeCell ref="B55:C55"/>
  </mergeCells>
  <phoneticPr fontId="4" type="noConversion"/>
  <pageMargins left="0" right="0" top="0" bottom="0" header="0.26" footer="0.94"/>
  <pageSetup scale="60" orientation="landscape" r:id="rId1"/>
  <headerFooter alignWithMargins="0">
    <oddFooter>&amp;L5/11/2016&amp;CPage 11
&amp;RExhibit 6-Reconciliation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74"/>
  <sheetViews>
    <sheetView zoomScale="90" zoomScaleNormal="90" zoomScaleSheetLayoutView="100" workbookViewId="0">
      <selection activeCell="A18" sqref="A18:XFD18"/>
    </sheetView>
  </sheetViews>
  <sheetFormatPr defaultColWidth="9.1328125" defaultRowHeight="12.75" x14ac:dyDescent="0.35"/>
  <cols>
    <col min="1" max="1" width="3.1328125" style="85" bestFit="1" customWidth="1"/>
    <col min="2" max="2" width="17.73046875" style="85" customWidth="1"/>
    <col min="3" max="3" width="9" style="85" customWidth="1"/>
    <col min="4" max="4" width="9" style="670" customWidth="1"/>
    <col min="5" max="5" width="11.73046875" style="671" customWidth="1"/>
    <col min="6" max="6" width="10.59765625" style="671" customWidth="1"/>
    <col min="7" max="7" width="21.265625" style="85" customWidth="1"/>
    <col min="8" max="8" width="9.86328125" style="85" customWidth="1"/>
    <col min="9" max="9" width="7.1328125" style="85" customWidth="1"/>
    <col min="10" max="10" width="21" style="85" customWidth="1"/>
    <col min="11" max="11" width="11" style="671" customWidth="1"/>
    <col min="12" max="12" width="11.1328125" style="671" customWidth="1"/>
    <col min="13" max="13" width="20.59765625" style="671" customWidth="1"/>
    <col min="14" max="14" width="1" style="85" customWidth="1"/>
    <col min="15" max="15" width="12.265625" style="671" customWidth="1"/>
    <col min="16" max="16" width="21" style="671" customWidth="1"/>
    <col min="17" max="17" width="1.265625" style="671" customWidth="1"/>
    <col min="18" max="18" width="11.1328125" style="671" bestFit="1" customWidth="1"/>
    <col min="19" max="19" width="14.73046875" style="671" customWidth="1"/>
    <col min="20" max="20" width="1.1328125" style="671" customWidth="1"/>
    <col min="21" max="21" width="11.1328125" style="671" bestFit="1" customWidth="1"/>
    <col min="22" max="22" width="14.73046875" style="671" customWidth="1"/>
    <col min="23" max="23" width="1.59765625" style="671" customWidth="1"/>
    <col min="24" max="24" width="12" style="671" customWidth="1"/>
    <col min="25" max="25" width="14.73046875" style="671" customWidth="1"/>
    <col min="26" max="26" width="9.1328125" style="671"/>
    <col min="27" max="27" width="0" style="671" hidden="1" customWidth="1"/>
    <col min="28" max="33" width="9.1328125" style="671"/>
    <col min="34" max="16384" width="9.1328125" style="85"/>
  </cols>
  <sheetData>
    <row r="1" spans="2:33" ht="13.15" x14ac:dyDescent="0.4">
      <c r="B1" s="669" t="s">
        <v>404</v>
      </c>
      <c r="G1" s="672"/>
      <c r="J1" s="673"/>
      <c r="N1" s="673"/>
    </row>
    <row r="2" spans="2:33" ht="26.25" x14ac:dyDescent="0.4">
      <c r="B2" s="674" t="s">
        <v>144</v>
      </c>
      <c r="C2" s="675"/>
      <c r="D2" s="675"/>
      <c r="E2" s="676"/>
      <c r="F2" s="676"/>
      <c r="G2" s="672"/>
      <c r="H2" s="1245" t="s">
        <v>145</v>
      </c>
      <c r="I2" s="1246"/>
      <c r="J2" s="1247"/>
      <c r="K2" s="1247"/>
      <c r="L2" s="1248"/>
      <c r="M2" s="677"/>
      <c r="N2" s="678"/>
      <c r="O2" s="1250" t="s">
        <v>146</v>
      </c>
      <c r="P2" s="1251"/>
      <c r="Q2" s="1251"/>
      <c r="R2" s="1251"/>
      <c r="S2" s="1251"/>
      <c r="T2" s="1251"/>
      <c r="U2" s="1251"/>
      <c r="V2" s="1251"/>
      <c r="W2" s="1251"/>
      <c r="X2" s="1252"/>
      <c r="Y2" s="1252"/>
    </row>
    <row r="3" spans="2:33" ht="102.4" x14ac:dyDescent="0.4">
      <c r="B3" s="679" t="s">
        <v>147</v>
      </c>
      <c r="C3" s="679" t="s">
        <v>148</v>
      </c>
      <c r="D3" s="680" t="s">
        <v>386</v>
      </c>
      <c r="E3" s="680" t="s">
        <v>16</v>
      </c>
      <c r="F3" s="680" t="s">
        <v>136</v>
      </c>
      <c r="G3" s="680" t="s">
        <v>137</v>
      </c>
      <c r="H3" s="681" t="s">
        <v>149</v>
      </c>
      <c r="I3" s="681" t="s">
        <v>150</v>
      </c>
      <c r="J3" s="681" t="s">
        <v>151</v>
      </c>
      <c r="K3" s="681" t="s">
        <v>152</v>
      </c>
      <c r="L3" s="681" t="s">
        <v>365</v>
      </c>
      <c r="M3" s="680" t="s">
        <v>366</v>
      </c>
      <c r="N3" s="682"/>
      <c r="O3" s="1253" t="s">
        <v>185</v>
      </c>
      <c r="P3" s="1254"/>
      <c r="Q3" s="683"/>
      <c r="R3" s="1255" t="s">
        <v>186</v>
      </c>
      <c r="S3" s="1256"/>
      <c r="T3" s="684"/>
      <c r="U3" s="1255" t="s">
        <v>187</v>
      </c>
      <c r="V3" s="1256"/>
      <c r="W3" s="683"/>
      <c r="X3" s="1255" t="s">
        <v>12</v>
      </c>
      <c r="Y3" s="1257"/>
    </row>
    <row r="4" spans="2:33" ht="13.15" x14ac:dyDescent="0.4">
      <c r="B4" s="325"/>
      <c r="C4" s="325"/>
      <c r="D4" s="326"/>
      <c r="E4" s="465"/>
      <c r="F4" s="465"/>
      <c r="G4" s="460">
        <f>+E4+F4</f>
        <v>0</v>
      </c>
      <c r="H4" s="327"/>
      <c r="I4" s="328"/>
      <c r="J4" s="464">
        <f>+G4*(1-I4)</f>
        <v>0</v>
      </c>
      <c r="K4" s="478"/>
      <c r="L4" s="462"/>
      <c r="M4" s="605">
        <f>+J4-K4-L4</f>
        <v>0</v>
      </c>
      <c r="N4" s="686"/>
      <c r="O4" s="687" t="s">
        <v>166</v>
      </c>
      <c r="P4" s="460">
        <f>SUMIF($D$4:$D$923,"1",$M$4:$M$923)</f>
        <v>0</v>
      </c>
      <c r="Q4" s="688"/>
      <c r="R4" s="687" t="s">
        <v>162</v>
      </c>
      <c r="S4" s="460">
        <f>SUMIF($D$4:$D$923,"C",$M$4:$M$923)</f>
        <v>0</v>
      </c>
      <c r="T4" s="688"/>
      <c r="U4" s="689" t="s">
        <v>161</v>
      </c>
      <c r="V4" s="460">
        <f>SUMIF($D$4:$D$923,"A",$M$4:$M$923)</f>
        <v>0</v>
      </c>
      <c r="W4" s="688"/>
      <c r="X4" s="689" t="s">
        <v>170</v>
      </c>
      <c r="Y4" s="460">
        <f>P33</f>
        <v>0</v>
      </c>
      <c r="AA4" s="685">
        <v>1</v>
      </c>
      <c r="AD4" s="671" t="s">
        <v>163</v>
      </c>
    </row>
    <row r="5" spans="2:33" ht="13.15" x14ac:dyDescent="0.4">
      <c r="B5" s="325"/>
      <c r="C5" s="325"/>
      <c r="D5" s="326"/>
      <c r="E5" s="465"/>
      <c r="F5" s="465"/>
      <c r="G5" s="460">
        <f t="shared" ref="G5:G18" si="0">+E5+F5</f>
        <v>0</v>
      </c>
      <c r="H5" s="327"/>
      <c r="I5" s="328"/>
      <c r="J5" s="464">
        <f>+G5*(1-I5)</f>
        <v>0</v>
      </c>
      <c r="K5" s="478"/>
      <c r="L5" s="462"/>
      <c r="M5" s="605">
        <f t="shared" ref="M5:M18" si="1">+J5-K5-L5</f>
        <v>0</v>
      </c>
      <c r="N5" s="686"/>
      <c r="O5" s="687" t="s">
        <v>153</v>
      </c>
      <c r="P5" s="460">
        <f>SUMIF($D$4:$D$923,"2",$M$4:$M$923)</f>
        <v>0</v>
      </c>
      <c r="Q5" s="690">
        <f>SUMIF($D$4:$D$923,"2",$M$4:$M$923)</f>
        <v>0</v>
      </c>
      <c r="R5" s="689"/>
      <c r="S5" s="460"/>
      <c r="T5" s="691"/>
      <c r="U5" s="689"/>
      <c r="V5" s="460"/>
      <c r="W5" s="688"/>
      <c r="X5" s="689" t="s">
        <v>171</v>
      </c>
      <c r="Y5" s="460">
        <f>S4</f>
        <v>0</v>
      </c>
      <c r="AA5" s="685">
        <v>2</v>
      </c>
      <c r="AD5" s="671" t="s">
        <v>9</v>
      </c>
    </row>
    <row r="6" spans="2:33" ht="25.9" x14ac:dyDescent="0.4">
      <c r="B6" s="325"/>
      <c r="C6" s="325"/>
      <c r="D6" s="326"/>
      <c r="E6" s="465"/>
      <c r="F6" s="465"/>
      <c r="G6" s="460">
        <f t="shared" si="0"/>
        <v>0</v>
      </c>
      <c r="H6" s="329"/>
      <c r="I6" s="328"/>
      <c r="J6" s="464">
        <f t="shared" ref="J6:J18" si="2">+G6*(1-I6)</f>
        <v>0</v>
      </c>
      <c r="K6" s="478"/>
      <c r="L6" s="462"/>
      <c r="M6" s="605">
        <f t="shared" si="1"/>
        <v>0</v>
      </c>
      <c r="N6" s="686"/>
      <c r="O6" s="687" t="s">
        <v>154</v>
      </c>
      <c r="P6" s="460">
        <f>SUMIF($D$4:$D$923,"3",$M$4:$M$923)</f>
        <v>0</v>
      </c>
      <c r="Q6" s="688"/>
      <c r="R6" s="687"/>
      <c r="S6" s="460"/>
      <c r="T6" s="688"/>
      <c r="U6" s="689"/>
      <c r="V6" s="460"/>
      <c r="W6" s="688"/>
      <c r="X6" s="689" t="s">
        <v>172</v>
      </c>
      <c r="Y6" s="460">
        <f>V4</f>
        <v>0</v>
      </c>
      <c r="AA6" s="685">
        <v>3</v>
      </c>
    </row>
    <row r="7" spans="2:33" ht="13.15" x14ac:dyDescent="0.4">
      <c r="B7" s="325"/>
      <c r="C7" s="325"/>
      <c r="D7" s="326"/>
      <c r="E7" s="465"/>
      <c r="F7" s="465"/>
      <c r="G7" s="460">
        <f t="shared" si="0"/>
        <v>0</v>
      </c>
      <c r="H7" s="328"/>
      <c r="I7" s="328"/>
      <c r="J7" s="464">
        <f t="shared" si="2"/>
        <v>0</v>
      </c>
      <c r="K7" s="478"/>
      <c r="L7" s="462"/>
      <c r="M7" s="605">
        <f t="shared" si="1"/>
        <v>0</v>
      </c>
      <c r="N7" s="686"/>
      <c r="O7" s="687" t="s">
        <v>155</v>
      </c>
      <c r="P7" s="460">
        <f>SUMIF($D$4:$D$923,"4",$M$4:$M$923)</f>
        <v>0</v>
      </c>
      <c r="Q7" s="688"/>
      <c r="R7" s="689"/>
      <c r="S7" s="460"/>
      <c r="T7" s="688"/>
      <c r="U7" s="689"/>
      <c r="V7" s="460"/>
      <c r="W7" s="688"/>
      <c r="X7" s="692"/>
      <c r="Y7" s="460"/>
      <c r="AA7" s="685">
        <v>4</v>
      </c>
    </row>
    <row r="8" spans="2:33" ht="25.9" x14ac:dyDescent="0.4">
      <c r="B8" s="325"/>
      <c r="C8" s="325"/>
      <c r="D8" s="326"/>
      <c r="E8" s="465"/>
      <c r="F8" s="465"/>
      <c r="G8" s="460">
        <f t="shared" si="0"/>
        <v>0</v>
      </c>
      <c r="H8" s="328"/>
      <c r="I8" s="328"/>
      <c r="J8" s="464">
        <f t="shared" si="2"/>
        <v>0</v>
      </c>
      <c r="K8" s="478"/>
      <c r="L8" s="462"/>
      <c r="M8" s="605">
        <f t="shared" si="1"/>
        <v>0</v>
      </c>
      <c r="N8" s="686"/>
      <c r="O8" s="687" t="s">
        <v>156</v>
      </c>
      <c r="P8" s="460">
        <f>SUMIF($D$4:$D$923,"5",$M$4:$M$923)</f>
        <v>0</v>
      </c>
      <c r="Q8" s="688"/>
      <c r="R8" s="689"/>
      <c r="S8" s="460"/>
      <c r="T8" s="688"/>
      <c r="U8" s="689"/>
      <c r="V8" s="460"/>
      <c r="W8" s="688"/>
      <c r="X8" s="693"/>
      <c r="Y8" s="460"/>
      <c r="AA8" s="685">
        <v>5</v>
      </c>
    </row>
    <row r="9" spans="2:33" ht="25.9" x14ac:dyDescent="0.4">
      <c r="B9" s="325"/>
      <c r="C9" s="325"/>
      <c r="D9" s="326"/>
      <c r="E9" s="465"/>
      <c r="F9" s="465"/>
      <c r="G9" s="460">
        <f t="shared" si="0"/>
        <v>0</v>
      </c>
      <c r="H9" s="328"/>
      <c r="I9" s="328"/>
      <c r="J9" s="464">
        <f t="shared" si="2"/>
        <v>0</v>
      </c>
      <c r="K9" s="478"/>
      <c r="L9" s="462"/>
      <c r="M9" s="605">
        <f t="shared" si="1"/>
        <v>0</v>
      </c>
      <c r="N9" s="686"/>
      <c r="O9" s="687" t="s">
        <v>157</v>
      </c>
      <c r="P9" s="460">
        <f>SUMIF($D$4:$D$923,"6",$M$4:$M$923)</f>
        <v>0</v>
      </c>
      <c r="Q9" s="688"/>
      <c r="R9" s="689"/>
      <c r="S9" s="460"/>
      <c r="T9" s="688"/>
      <c r="U9" s="689"/>
      <c r="V9" s="460"/>
      <c r="W9" s="688"/>
      <c r="X9" s="693"/>
      <c r="Y9" s="460"/>
      <c r="AA9" s="685">
        <v>6</v>
      </c>
    </row>
    <row r="10" spans="2:33" ht="13.15" x14ac:dyDescent="0.4">
      <c r="B10" s="325"/>
      <c r="C10" s="325"/>
      <c r="D10" s="326"/>
      <c r="E10" s="465"/>
      <c r="F10" s="465"/>
      <c r="G10" s="460">
        <f t="shared" si="0"/>
        <v>0</v>
      </c>
      <c r="H10" s="328"/>
      <c r="I10" s="328"/>
      <c r="J10" s="464">
        <f t="shared" si="2"/>
        <v>0</v>
      </c>
      <c r="K10" s="478"/>
      <c r="L10" s="462"/>
      <c r="M10" s="605">
        <f t="shared" si="1"/>
        <v>0</v>
      </c>
      <c r="N10" s="686"/>
      <c r="O10" s="687" t="s">
        <v>158</v>
      </c>
      <c r="P10" s="460">
        <f>SUMIF($D$4:$D$923,"7",$M$4:$M$923)</f>
        <v>0</v>
      </c>
      <c r="Q10" s="688"/>
      <c r="R10" s="689"/>
      <c r="S10" s="460"/>
      <c r="T10" s="688"/>
      <c r="U10" s="689"/>
      <c r="V10" s="460"/>
      <c r="W10" s="688"/>
      <c r="X10" s="693"/>
      <c r="Y10" s="460"/>
      <c r="AA10" s="685">
        <v>7</v>
      </c>
    </row>
    <row r="11" spans="2:33" ht="13.15" x14ac:dyDescent="0.4">
      <c r="B11" s="325"/>
      <c r="C11" s="325"/>
      <c r="D11" s="326"/>
      <c r="E11" s="465"/>
      <c r="F11" s="465"/>
      <c r="G11" s="460">
        <f t="shared" si="0"/>
        <v>0</v>
      </c>
      <c r="H11" s="328"/>
      <c r="I11" s="328"/>
      <c r="J11" s="464">
        <f t="shared" si="2"/>
        <v>0</v>
      </c>
      <c r="K11" s="478"/>
      <c r="L11" s="462"/>
      <c r="M11" s="605">
        <f t="shared" si="1"/>
        <v>0</v>
      </c>
      <c r="N11" s="686"/>
      <c r="O11" s="687" t="s">
        <v>159</v>
      </c>
      <c r="P11" s="460">
        <f>SUMIF($D$4:$D$923,"8",$M$4:$M$923)</f>
        <v>0</v>
      </c>
      <c r="Q11" s="688"/>
      <c r="R11" s="689"/>
      <c r="S11" s="460"/>
      <c r="T11" s="688"/>
      <c r="U11" s="689"/>
      <c r="V11" s="460"/>
      <c r="W11" s="688"/>
      <c r="X11" s="693"/>
      <c r="Y11" s="460"/>
      <c r="AA11" s="685">
        <v>8</v>
      </c>
    </row>
    <row r="12" spans="2:33" ht="13.15" x14ac:dyDescent="0.4">
      <c r="B12" s="325"/>
      <c r="C12" s="325"/>
      <c r="D12" s="326"/>
      <c r="E12" s="465"/>
      <c r="F12" s="465"/>
      <c r="G12" s="460">
        <f t="shared" si="0"/>
        <v>0</v>
      </c>
      <c r="H12" s="328"/>
      <c r="I12" s="328"/>
      <c r="J12" s="464">
        <f t="shared" si="2"/>
        <v>0</v>
      </c>
      <c r="K12" s="478"/>
      <c r="L12" s="462"/>
      <c r="M12" s="605">
        <f t="shared" si="1"/>
        <v>0</v>
      </c>
      <c r="N12" s="686"/>
      <c r="O12" s="687" t="s">
        <v>160</v>
      </c>
      <c r="P12" s="460">
        <f>SUMIF($D$4:$D$923,"9",$M$4:$M$923)</f>
        <v>0</v>
      </c>
      <c r="Q12" s="688"/>
      <c r="R12" s="689"/>
      <c r="S12" s="460"/>
      <c r="T12" s="688"/>
      <c r="U12" s="689"/>
      <c r="V12" s="460"/>
      <c r="W12" s="688"/>
      <c r="X12" s="693"/>
      <c r="Y12" s="460"/>
      <c r="AA12" s="685">
        <v>9</v>
      </c>
    </row>
    <row r="13" spans="2:33" ht="13.15" x14ac:dyDescent="0.4">
      <c r="B13" s="325"/>
      <c r="C13" s="325"/>
      <c r="D13" s="326"/>
      <c r="E13" s="465"/>
      <c r="F13" s="465"/>
      <c r="G13" s="460">
        <f t="shared" si="0"/>
        <v>0</v>
      </c>
      <c r="H13" s="328"/>
      <c r="I13" s="328"/>
      <c r="J13" s="464">
        <f t="shared" si="2"/>
        <v>0</v>
      </c>
      <c r="K13" s="478"/>
      <c r="L13" s="462"/>
      <c r="M13" s="605">
        <f>+J13-K13-L13</f>
        <v>0</v>
      </c>
      <c r="N13" s="686"/>
      <c r="O13" s="687"/>
      <c r="P13" s="460"/>
      <c r="Q13" s="688"/>
      <c r="R13" s="689"/>
      <c r="S13" s="460"/>
      <c r="T13" s="688"/>
      <c r="U13" s="689"/>
      <c r="V13" s="460"/>
      <c r="W13" s="688"/>
      <c r="X13" s="693"/>
      <c r="Y13" s="460"/>
      <c r="AA13" s="685"/>
    </row>
    <row r="14" spans="2:33" ht="13.15" x14ac:dyDescent="0.4">
      <c r="B14" s="325"/>
      <c r="C14" s="325"/>
      <c r="D14" s="326"/>
      <c r="E14" s="465"/>
      <c r="F14" s="465"/>
      <c r="G14" s="460">
        <f t="shared" si="0"/>
        <v>0</v>
      </c>
      <c r="H14" s="328"/>
      <c r="I14" s="328"/>
      <c r="J14" s="464">
        <f t="shared" si="2"/>
        <v>0</v>
      </c>
      <c r="K14" s="478"/>
      <c r="L14" s="462"/>
      <c r="M14" s="605">
        <f t="shared" si="1"/>
        <v>0</v>
      </c>
      <c r="N14" s="686"/>
      <c r="O14" s="687"/>
      <c r="P14" s="460"/>
      <c r="Q14" s="688"/>
      <c r="R14" s="689"/>
      <c r="S14" s="460"/>
      <c r="T14" s="688"/>
      <c r="U14" s="689"/>
      <c r="V14" s="460"/>
      <c r="W14" s="688"/>
      <c r="X14" s="693"/>
      <c r="Y14" s="460"/>
      <c r="AA14" s="685"/>
    </row>
    <row r="15" spans="2:33" s="874" customFormat="1" ht="13.15" x14ac:dyDescent="0.4">
      <c r="B15" s="325"/>
      <c r="C15" s="325"/>
      <c r="D15" s="326"/>
      <c r="E15" s="465"/>
      <c r="F15" s="465"/>
      <c r="G15" s="460">
        <f t="shared" si="0"/>
        <v>0</v>
      </c>
      <c r="H15" s="328"/>
      <c r="I15" s="328"/>
      <c r="J15" s="464">
        <f t="shared" si="2"/>
        <v>0</v>
      </c>
      <c r="K15" s="478"/>
      <c r="L15" s="462"/>
      <c r="M15" s="605">
        <f t="shared" si="1"/>
        <v>0</v>
      </c>
      <c r="N15" s="686"/>
      <c r="O15" s="687"/>
      <c r="P15" s="460"/>
      <c r="Q15" s="688"/>
      <c r="R15" s="689"/>
      <c r="S15" s="460"/>
      <c r="T15" s="688"/>
      <c r="U15" s="689"/>
      <c r="V15" s="460"/>
      <c r="W15" s="688"/>
      <c r="X15" s="693"/>
      <c r="Y15" s="460"/>
      <c r="Z15" s="671"/>
      <c r="AA15" s="685"/>
      <c r="AB15" s="671"/>
      <c r="AC15" s="671"/>
      <c r="AD15" s="671"/>
      <c r="AE15" s="671"/>
      <c r="AF15" s="671"/>
      <c r="AG15" s="671"/>
    </row>
    <row r="16" spans="2:33" s="874" customFormat="1" ht="13.15" x14ac:dyDescent="0.4">
      <c r="B16" s="325"/>
      <c r="C16" s="325"/>
      <c r="D16" s="326"/>
      <c r="E16" s="465"/>
      <c r="F16" s="465"/>
      <c r="G16" s="460">
        <f t="shared" si="0"/>
        <v>0</v>
      </c>
      <c r="H16" s="328"/>
      <c r="I16" s="328"/>
      <c r="J16" s="464">
        <f t="shared" si="2"/>
        <v>0</v>
      </c>
      <c r="K16" s="478"/>
      <c r="L16" s="462"/>
      <c r="M16" s="605">
        <f t="shared" si="1"/>
        <v>0</v>
      </c>
      <c r="N16" s="686"/>
      <c r="O16" s="687"/>
      <c r="P16" s="460"/>
      <c r="Q16" s="688"/>
      <c r="R16" s="689"/>
      <c r="S16" s="460"/>
      <c r="T16" s="688"/>
      <c r="U16" s="689"/>
      <c r="V16" s="460"/>
      <c r="W16" s="688"/>
      <c r="X16" s="693"/>
      <c r="Y16" s="460"/>
      <c r="Z16" s="671"/>
      <c r="AA16" s="685"/>
      <c r="AB16" s="671"/>
      <c r="AC16" s="671"/>
      <c r="AD16" s="671"/>
      <c r="AE16" s="671"/>
      <c r="AF16" s="671"/>
      <c r="AG16" s="671"/>
    </row>
    <row r="17" spans="2:33" s="874" customFormat="1" ht="13.15" x14ac:dyDescent="0.4">
      <c r="B17" s="325"/>
      <c r="C17" s="325"/>
      <c r="D17" s="326"/>
      <c r="E17" s="465"/>
      <c r="F17" s="465"/>
      <c r="G17" s="460">
        <f t="shared" si="0"/>
        <v>0</v>
      </c>
      <c r="H17" s="328"/>
      <c r="I17" s="328"/>
      <c r="J17" s="464">
        <f t="shared" si="2"/>
        <v>0</v>
      </c>
      <c r="K17" s="478"/>
      <c r="L17" s="462"/>
      <c r="M17" s="605">
        <f t="shared" si="1"/>
        <v>0</v>
      </c>
      <c r="N17" s="686"/>
      <c r="O17" s="694"/>
      <c r="P17" s="460"/>
      <c r="Q17" s="688"/>
      <c r="R17" s="689"/>
      <c r="S17" s="460"/>
      <c r="T17" s="688"/>
      <c r="U17" s="689"/>
      <c r="V17" s="460"/>
      <c r="W17" s="688"/>
      <c r="X17" s="693"/>
      <c r="Y17" s="460"/>
      <c r="Z17" s="671"/>
      <c r="AA17" s="685" t="s">
        <v>5</v>
      </c>
      <c r="AB17" s="671"/>
      <c r="AC17" s="671"/>
      <c r="AD17" s="671"/>
      <c r="AE17" s="671"/>
      <c r="AF17" s="671"/>
      <c r="AG17" s="671"/>
    </row>
    <row r="18" spans="2:33" s="874" customFormat="1" ht="13.15" x14ac:dyDescent="0.4">
      <c r="B18" s="325"/>
      <c r="C18" s="325"/>
      <c r="D18" s="326"/>
      <c r="E18" s="465"/>
      <c r="F18" s="465"/>
      <c r="G18" s="460">
        <f t="shared" si="0"/>
        <v>0</v>
      </c>
      <c r="H18" s="328"/>
      <c r="I18" s="328"/>
      <c r="J18" s="464">
        <f t="shared" si="2"/>
        <v>0</v>
      </c>
      <c r="K18" s="478"/>
      <c r="L18" s="462"/>
      <c r="M18" s="605">
        <f t="shared" si="1"/>
        <v>0</v>
      </c>
      <c r="N18" s="686"/>
      <c r="O18" s="673"/>
      <c r="P18" s="460"/>
      <c r="Q18" s="695"/>
      <c r="R18" s="673"/>
      <c r="S18" s="460"/>
      <c r="T18" s="695"/>
      <c r="U18" s="673"/>
      <c r="V18" s="460"/>
      <c r="W18" s="688"/>
      <c r="X18" s="693"/>
      <c r="Y18" s="460"/>
      <c r="Z18" s="671"/>
      <c r="AA18" s="685" t="s">
        <v>164</v>
      </c>
      <c r="AB18" s="671"/>
      <c r="AC18" s="671"/>
      <c r="AD18" s="671"/>
      <c r="AE18" s="671"/>
      <c r="AF18" s="671"/>
      <c r="AG18" s="671"/>
    </row>
    <row r="19" spans="2:33" s="874" customFormat="1" ht="13.15" x14ac:dyDescent="0.4">
      <c r="B19" s="330"/>
      <c r="C19" s="325"/>
      <c r="D19" s="327"/>
      <c r="E19" s="466"/>
      <c r="F19" s="465"/>
      <c r="G19" s="460">
        <f>+E19+F19</f>
        <v>0</v>
      </c>
      <c r="H19" s="328"/>
      <c r="I19" s="328"/>
      <c r="J19" s="464">
        <f>+G19*(1-I19)</f>
        <v>0</v>
      </c>
      <c r="K19" s="466"/>
      <c r="L19" s="461"/>
      <c r="M19" s="605">
        <f>+J19-K19-L19</f>
        <v>0</v>
      </c>
      <c r="N19" s="691"/>
      <c r="O19" s="689" t="str">
        <f>IF($D19=1,+$M19,"")</f>
        <v/>
      </c>
      <c r="P19" s="460"/>
      <c r="Q19" s="688" t="str">
        <f>IF($D19=3,+$M19,"")</f>
        <v/>
      </c>
      <c r="R19" s="689" t="str">
        <f>IF($D19=4,+$M19,"")</f>
        <v/>
      </c>
      <c r="S19" s="460"/>
      <c r="T19" s="688"/>
      <c r="U19" s="689" t="str">
        <f>IF($D19=6,+$M19,"")</f>
        <v/>
      </c>
      <c r="V19" s="460"/>
      <c r="W19" s="688" t="str">
        <f>IF($D19=8,+$M19,"")</f>
        <v/>
      </c>
      <c r="X19" s="693" t="str">
        <f>IF($D19="T",+$M19,"")</f>
        <v/>
      </c>
      <c r="Y19" s="460"/>
      <c r="Z19" s="671"/>
      <c r="AA19" s="671"/>
      <c r="AB19" s="671"/>
      <c r="AC19" s="671"/>
      <c r="AD19" s="671"/>
      <c r="AE19" s="671"/>
      <c r="AF19" s="671"/>
      <c r="AG19" s="671"/>
    </row>
    <row r="20" spans="2:33" s="874" customFormat="1" ht="13.15" x14ac:dyDescent="0.4">
      <c r="B20" s="325"/>
      <c r="C20" s="325"/>
      <c r="D20" s="326"/>
      <c r="E20" s="465"/>
      <c r="F20" s="465"/>
      <c r="G20" s="460">
        <f t="shared" ref="G20:G23" si="3">+E20+F20</f>
        <v>0</v>
      </c>
      <c r="H20" s="328"/>
      <c r="I20" s="328"/>
      <c r="J20" s="464">
        <f t="shared" ref="J20:J23" si="4">+G20*(1-I20)</f>
        <v>0</v>
      </c>
      <c r="K20" s="478"/>
      <c r="L20" s="462"/>
      <c r="M20" s="605">
        <f t="shared" ref="M20:M23" si="5">+J20-K20-L20</f>
        <v>0</v>
      </c>
      <c r="N20" s="686"/>
      <c r="O20" s="687"/>
      <c r="P20" s="460"/>
      <c r="Q20" s="688"/>
      <c r="R20" s="689"/>
      <c r="S20" s="460"/>
      <c r="T20" s="688"/>
      <c r="U20" s="689"/>
      <c r="V20" s="460"/>
      <c r="W20" s="688"/>
      <c r="X20" s="693"/>
      <c r="Y20" s="460"/>
      <c r="Z20" s="671"/>
      <c r="AA20" s="685"/>
      <c r="AB20" s="671"/>
      <c r="AC20" s="671"/>
      <c r="AD20" s="671"/>
      <c r="AE20" s="671"/>
      <c r="AF20" s="671"/>
      <c r="AG20" s="671"/>
    </row>
    <row r="21" spans="2:33" s="874" customFormat="1" ht="13.15" x14ac:dyDescent="0.4">
      <c r="B21" s="325"/>
      <c r="C21" s="325"/>
      <c r="D21" s="326"/>
      <c r="E21" s="465"/>
      <c r="F21" s="465"/>
      <c r="G21" s="460">
        <f t="shared" si="3"/>
        <v>0</v>
      </c>
      <c r="H21" s="328"/>
      <c r="I21" s="328"/>
      <c r="J21" s="464">
        <f t="shared" si="4"/>
        <v>0</v>
      </c>
      <c r="K21" s="478"/>
      <c r="L21" s="462"/>
      <c r="M21" s="605">
        <f t="shared" si="5"/>
        <v>0</v>
      </c>
      <c r="N21" s="686"/>
      <c r="O21" s="687"/>
      <c r="P21" s="460"/>
      <c r="Q21" s="688"/>
      <c r="R21" s="689"/>
      <c r="S21" s="460"/>
      <c r="T21" s="688"/>
      <c r="U21" s="689"/>
      <c r="V21" s="460"/>
      <c r="W21" s="688"/>
      <c r="X21" s="693"/>
      <c r="Y21" s="460"/>
      <c r="Z21" s="671"/>
      <c r="AA21" s="685"/>
      <c r="AB21" s="671"/>
      <c r="AC21" s="671"/>
      <c r="AD21" s="671"/>
      <c r="AE21" s="671"/>
      <c r="AF21" s="671"/>
      <c r="AG21" s="671"/>
    </row>
    <row r="22" spans="2:33" s="874" customFormat="1" ht="13.15" x14ac:dyDescent="0.4">
      <c r="B22" s="325"/>
      <c r="C22" s="325"/>
      <c r="D22" s="326"/>
      <c r="E22" s="465"/>
      <c r="F22" s="465"/>
      <c r="G22" s="460">
        <f t="shared" si="3"/>
        <v>0</v>
      </c>
      <c r="H22" s="328"/>
      <c r="I22" s="328"/>
      <c r="J22" s="464">
        <f t="shared" si="4"/>
        <v>0</v>
      </c>
      <c r="K22" s="478"/>
      <c r="L22" s="462"/>
      <c r="M22" s="605">
        <f t="shared" si="5"/>
        <v>0</v>
      </c>
      <c r="N22" s="686"/>
      <c r="O22" s="694"/>
      <c r="P22" s="460"/>
      <c r="Q22" s="688"/>
      <c r="R22" s="689"/>
      <c r="S22" s="460"/>
      <c r="T22" s="688"/>
      <c r="U22" s="689"/>
      <c r="V22" s="460"/>
      <c r="W22" s="688"/>
      <c r="X22" s="693"/>
      <c r="Y22" s="460"/>
      <c r="Z22" s="671"/>
      <c r="AA22" s="685" t="s">
        <v>5</v>
      </c>
      <c r="AB22" s="671"/>
      <c r="AC22" s="671"/>
      <c r="AD22" s="671"/>
      <c r="AE22" s="671"/>
      <c r="AF22" s="671"/>
      <c r="AG22" s="671"/>
    </row>
    <row r="23" spans="2:33" s="874" customFormat="1" ht="13.15" x14ac:dyDescent="0.4">
      <c r="B23" s="325"/>
      <c r="C23" s="325"/>
      <c r="D23" s="326"/>
      <c r="E23" s="465"/>
      <c r="F23" s="465"/>
      <c r="G23" s="460">
        <f t="shared" si="3"/>
        <v>0</v>
      </c>
      <c r="H23" s="328"/>
      <c r="I23" s="328"/>
      <c r="J23" s="464">
        <f t="shared" si="4"/>
        <v>0</v>
      </c>
      <c r="K23" s="478"/>
      <c r="L23" s="462"/>
      <c r="M23" s="605">
        <f t="shared" si="5"/>
        <v>0</v>
      </c>
      <c r="N23" s="686"/>
      <c r="O23" s="673"/>
      <c r="P23" s="460"/>
      <c r="Q23" s="695"/>
      <c r="R23" s="673"/>
      <c r="S23" s="460"/>
      <c r="T23" s="695"/>
      <c r="U23" s="673"/>
      <c r="V23" s="460"/>
      <c r="W23" s="688"/>
      <c r="X23" s="693"/>
      <c r="Y23" s="460"/>
      <c r="Z23" s="671"/>
      <c r="AA23" s="685" t="s">
        <v>164</v>
      </c>
      <c r="AB23" s="671"/>
      <c r="AC23" s="671"/>
      <c r="AD23" s="671"/>
      <c r="AE23" s="671"/>
      <c r="AF23" s="671"/>
      <c r="AG23" s="671"/>
    </row>
    <row r="24" spans="2:33" s="874" customFormat="1" ht="13.15" x14ac:dyDescent="0.4">
      <c r="B24" s="330"/>
      <c r="C24" s="325"/>
      <c r="D24" s="327"/>
      <c r="E24" s="466"/>
      <c r="F24" s="465"/>
      <c r="G24" s="460">
        <f>+E24+F24</f>
        <v>0</v>
      </c>
      <c r="H24" s="328"/>
      <c r="I24" s="328"/>
      <c r="J24" s="464">
        <f>+G24*(1-I24)</f>
        <v>0</v>
      </c>
      <c r="K24" s="466"/>
      <c r="L24" s="461"/>
      <c r="M24" s="605">
        <f>+J24-K24-L24</f>
        <v>0</v>
      </c>
      <c r="N24" s="691"/>
      <c r="O24" s="689" t="str">
        <f>IF($D24=1,+$M24,"")</f>
        <v/>
      </c>
      <c r="P24" s="460"/>
      <c r="Q24" s="688" t="str">
        <f>IF($D24=3,+$M24,"")</f>
        <v/>
      </c>
      <c r="R24" s="689" t="str">
        <f>IF($D24=4,+$M24,"")</f>
        <v/>
      </c>
      <c r="S24" s="460"/>
      <c r="T24" s="688"/>
      <c r="U24" s="689" t="str">
        <f>IF($D24=6,+$M24,"")</f>
        <v/>
      </c>
      <c r="V24" s="460"/>
      <c r="W24" s="688" t="str">
        <f>IF($D24=8,+$M24,"")</f>
        <v/>
      </c>
      <c r="X24" s="693" t="str">
        <f>IF($D24="T",+$M24,"")</f>
        <v/>
      </c>
      <c r="Y24" s="460"/>
      <c r="Z24" s="671"/>
      <c r="AA24" s="671"/>
      <c r="AB24" s="671"/>
      <c r="AC24" s="671"/>
      <c r="AD24" s="671"/>
      <c r="AE24" s="671"/>
      <c r="AF24" s="671"/>
      <c r="AG24" s="671"/>
    </row>
    <row r="25" spans="2:33" s="874" customFormat="1" ht="13.15" x14ac:dyDescent="0.4">
      <c r="B25" s="325"/>
      <c r="C25" s="325"/>
      <c r="D25" s="326"/>
      <c r="E25" s="465"/>
      <c r="F25" s="465"/>
      <c r="G25" s="460">
        <f t="shared" ref="G25:G28" si="6">+E25+F25</f>
        <v>0</v>
      </c>
      <c r="H25" s="328"/>
      <c r="I25" s="328"/>
      <c r="J25" s="464">
        <f t="shared" ref="J25:J28" si="7">+G25*(1-I25)</f>
        <v>0</v>
      </c>
      <c r="K25" s="478"/>
      <c r="L25" s="462"/>
      <c r="M25" s="605">
        <f t="shared" ref="M25:M28" si="8">+J25-K25-L25</f>
        <v>0</v>
      </c>
      <c r="N25" s="686"/>
      <c r="O25" s="687"/>
      <c r="P25" s="460"/>
      <c r="Q25" s="688"/>
      <c r="R25" s="689"/>
      <c r="S25" s="460"/>
      <c r="T25" s="688"/>
      <c r="U25" s="689"/>
      <c r="V25" s="460"/>
      <c r="W25" s="688"/>
      <c r="X25" s="693"/>
      <c r="Y25" s="460"/>
      <c r="Z25" s="671"/>
      <c r="AA25" s="685"/>
      <c r="AB25" s="671"/>
      <c r="AC25" s="671"/>
      <c r="AD25" s="671"/>
      <c r="AE25" s="671"/>
      <c r="AF25" s="671"/>
      <c r="AG25" s="671"/>
    </row>
    <row r="26" spans="2:33" s="874" customFormat="1" ht="13.15" x14ac:dyDescent="0.4">
      <c r="B26" s="325"/>
      <c r="C26" s="325"/>
      <c r="D26" s="326"/>
      <c r="E26" s="465"/>
      <c r="F26" s="465"/>
      <c r="G26" s="460">
        <f t="shared" si="6"/>
        <v>0</v>
      </c>
      <c r="H26" s="328"/>
      <c r="I26" s="328"/>
      <c r="J26" s="464">
        <f t="shared" si="7"/>
        <v>0</v>
      </c>
      <c r="K26" s="478"/>
      <c r="L26" s="462"/>
      <c r="M26" s="605">
        <f t="shared" si="8"/>
        <v>0</v>
      </c>
      <c r="N26" s="686"/>
      <c r="O26" s="687"/>
      <c r="P26" s="460"/>
      <c r="Q26" s="688"/>
      <c r="R26" s="689"/>
      <c r="S26" s="460"/>
      <c r="T26" s="688"/>
      <c r="U26" s="689"/>
      <c r="V26" s="460"/>
      <c r="W26" s="688"/>
      <c r="X26" s="693"/>
      <c r="Y26" s="460"/>
      <c r="Z26" s="671"/>
      <c r="AA26" s="685"/>
      <c r="AB26" s="671"/>
      <c r="AC26" s="671"/>
      <c r="AD26" s="671"/>
      <c r="AE26" s="671"/>
      <c r="AF26" s="671"/>
      <c r="AG26" s="671"/>
    </row>
    <row r="27" spans="2:33" s="874" customFormat="1" ht="13.15" x14ac:dyDescent="0.4">
      <c r="B27" s="325"/>
      <c r="C27" s="325"/>
      <c r="D27" s="326"/>
      <c r="E27" s="465"/>
      <c r="F27" s="465"/>
      <c r="G27" s="460">
        <f t="shared" si="6"/>
        <v>0</v>
      </c>
      <c r="H27" s="328"/>
      <c r="I27" s="328"/>
      <c r="J27" s="464">
        <f t="shared" si="7"/>
        <v>0</v>
      </c>
      <c r="K27" s="478"/>
      <c r="L27" s="462"/>
      <c r="M27" s="605">
        <f t="shared" si="8"/>
        <v>0</v>
      </c>
      <c r="N27" s="686"/>
      <c r="O27" s="694"/>
      <c r="P27" s="460"/>
      <c r="Q27" s="688"/>
      <c r="R27" s="689"/>
      <c r="S27" s="460"/>
      <c r="T27" s="688"/>
      <c r="U27" s="689"/>
      <c r="V27" s="460"/>
      <c r="W27" s="688"/>
      <c r="X27" s="693"/>
      <c r="Y27" s="460"/>
      <c r="Z27" s="671"/>
      <c r="AA27" s="685" t="s">
        <v>5</v>
      </c>
      <c r="AB27" s="671"/>
      <c r="AC27" s="671"/>
      <c r="AD27" s="671"/>
      <c r="AE27" s="671"/>
      <c r="AF27" s="671"/>
      <c r="AG27" s="671"/>
    </row>
    <row r="28" spans="2:33" s="874" customFormat="1" ht="13.15" x14ac:dyDescent="0.4">
      <c r="B28" s="325"/>
      <c r="C28" s="325"/>
      <c r="D28" s="326"/>
      <c r="E28" s="465"/>
      <c r="F28" s="465"/>
      <c r="G28" s="460">
        <f t="shared" si="6"/>
        <v>0</v>
      </c>
      <c r="H28" s="328"/>
      <c r="I28" s="328"/>
      <c r="J28" s="464">
        <f t="shared" si="7"/>
        <v>0</v>
      </c>
      <c r="K28" s="478"/>
      <c r="L28" s="462"/>
      <c r="M28" s="605">
        <f t="shared" si="8"/>
        <v>0</v>
      </c>
      <c r="N28" s="686"/>
      <c r="O28" s="673"/>
      <c r="P28" s="460"/>
      <c r="Q28" s="695"/>
      <c r="R28" s="673"/>
      <c r="S28" s="460"/>
      <c r="T28" s="695"/>
      <c r="U28" s="673"/>
      <c r="V28" s="460"/>
      <c r="W28" s="688"/>
      <c r="X28" s="693"/>
      <c r="Y28" s="460"/>
      <c r="Z28" s="671"/>
      <c r="AA28" s="685" t="s">
        <v>164</v>
      </c>
      <c r="AB28" s="671"/>
      <c r="AC28" s="671"/>
      <c r="AD28" s="671"/>
      <c r="AE28" s="671"/>
      <c r="AF28" s="671"/>
      <c r="AG28" s="671"/>
    </row>
    <row r="29" spans="2:33" s="874" customFormat="1" ht="13.15" x14ac:dyDescent="0.4">
      <c r="B29" s="330"/>
      <c r="C29" s="325"/>
      <c r="D29" s="327"/>
      <c r="E29" s="466"/>
      <c r="F29" s="465"/>
      <c r="G29" s="460">
        <f>+E29+F29</f>
        <v>0</v>
      </c>
      <c r="H29" s="328"/>
      <c r="I29" s="328"/>
      <c r="J29" s="464">
        <f>+G29*(1-I29)</f>
        <v>0</v>
      </c>
      <c r="K29" s="466"/>
      <c r="L29" s="461"/>
      <c r="M29" s="605">
        <f>+J29-K29-L29</f>
        <v>0</v>
      </c>
      <c r="N29" s="691"/>
      <c r="O29" s="689" t="str">
        <f>IF($D29=1,+$M29,"")</f>
        <v/>
      </c>
      <c r="P29" s="460"/>
      <c r="Q29" s="688" t="str">
        <f>IF($D29=3,+$M29,"")</f>
        <v/>
      </c>
      <c r="R29" s="689" t="str">
        <f>IF($D29=4,+$M29,"")</f>
        <v/>
      </c>
      <c r="S29" s="460"/>
      <c r="T29" s="688"/>
      <c r="U29" s="689" t="str">
        <f>IF($D29=6,+$M29,"")</f>
        <v/>
      </c>
      <c r="V29" s="460"/>
      <c r="W29" s="688" t="str">
        <f>IF($D29=8,+$M29,"")</f>
        <v/>
      </c>
      <c r="X29" s="693" t="str">
        <f>IF($D29="T",+$M29,"")</f>
        <v/>
      </c>
      <c r="Y29" s="460"/>
      <c r="Z29" s="671"/>
      <c r="AA29" s="671"/>
      <c r="AB29" s="671"/>
      <c r="AC29" s="671"/>
      <c r="AD29" s="671"/>
      <c r="AE29" s="671"/>
      <c r="AF29" s="671"/>
      <c r="AG29" s="671"/>
    </row>
    <row r="30" spans="2:33" s="874" customFormat="1" ht="13.15" x14ac:dyDescent="0.4">
      <c r="B30" s="325"/>
      <c r="C30" s="325"/>
      <c r="D30" s="326"/>
      <c r="E30" s="465"/>
      <c r="F30" s="465"/>
      <c r="G30" s="460">
        <f t="shared" ref="G30" si="9">+E30+F30</f>
        <v>0</v>
      </c>
      <c r="H30" s="328"/>
      <c r="I30" s="328"/>
      <c r="J30" s="464">
        <f t="shared" ref="J30" si="10">+G30*(1-I30)</f>
        <v>0</v>
      </c>
      <c r="K30" s="478"/>
      <c r="L30" s="462"/>
      <c r="M30" s="605">
        <f t="shared" ref="M30" si="11">+J30-K30-L30</f>
        <v>0</v>
      </c>
      <c r="N30" s="686"/>
      <c r="O30" s="687"/>
      <c r="P30" s="460"/>
      <c r="Q30" s="688"/>
      <c r="R30" s="689"/>
      <c r="S30" s="460"/>
      <c r="T30" s="688"/>
      <c r="U30" s="689"/>
      <c r="V30" s="460"/>
      <c r="W30" s="688"/>
      <c r="X30" s="693"/>
      <c r="Y30" s="460"/>
      <c r="Z30" s="671"/>
      <c r="AA30" s="685"/>
      <c r="AB30" s="671"/>
      <c r="AC30" s="671"/>
      <c r="AD30" s="671"/>
      <c r="AE30" s="671"/>
      <c r="AF30" s="671"/>
      <c r="AG30" s="671"/>
    </row>
    <row r="31" spans="2:33" ht="13.15" x14ac:dyDescent="0.4">
      <c r="B31" s="330"/>
      <c r="C31" s="325"/>
      <c r="D31" s="327"/>
      <c r="E31" s="466"/>
      <c r="F31" s="465"/>
      <c r="G31" s="460">
        <f>+E31+F31</f>
        <v>0</v>
      </c>
      <c r="H31" s="328"/>
      <c r="I31" s="328"/>
      <c r="J31" s="464">
        <f>+G31*(1-I31)</f>
        <v>0</v>
      </c>
      <c r="K31" s="466"/>
      <c r="L31" s="461"/>
      <c r="M31" s="605">
        <f>+J31-K31-L31</f>
        <v>0</v>
      </c>
      <c r="N31" s="691"/>
      <c r="O31" s="689" t="str">
        <f>IF($D31=1,+$M31,"")</f>
        <v/>
      </c>
      <c r="P31" s="460"/>
      <c r="Q31" s="688" t="str">
        <f>IF($D31=3,+$M31,"")</f>
        <v/>
      </c>
      <c r="R31" s="689" t="str">
        <f>IF($D31=4,+$M31,"")</f>
        <v/>
      </c>
      <c r="S31" s="460"/>
      <c r="T31" s="688"/>
      <c r="U31" s="689" t="str">
        <f>IF($D31=6,+$M31,"")</f>
        <v/>
      </c>
      <c r="V31" s="460"/>
      <c r="W31" s="688" t="str">
        <f>IF($D31=8,+$M31,"")</f>
        <v/>
      </c>
      <c r="X31" s="693" t="str">
        <f>IF($D31="T",+$M31,"")</f>
        <v/>
      </c>
      <c r="Y31" s="460"/>
    </row>
    <row r="32" spans="2:33" ht="13.15" x14ac:dyDescent="0.4">
      <c r="B32" s="330"/>
      <c r="C32" s="325"/>
      <c r="D32" s="327"/>
      <c r="E32" s="466"/>
      <c r="F32" s="465"/>
      <c r="G32" s="460">
        <f>+E32+F32</f>
        <v>0</v>
      </c>
      <c r="H32" s="328"/>
      <c r="I32" s="328"/>
      <c r="J32" s="464">
        <f>+G32*(1-I32)</f>
        <v>0</v>
      </c>
      <c r="K32" s="466"/>
      <c r="L32" s="461"/>
      <c r="M32" s="605">
        <f>+J32-K32-L32</f>
        <v>0</v>
      </c>
      <c r="N32" s="691"/>
      <c r="O32" s="689" t="str">
        <f>IF($D32=1,+$M32,"")</f>
        <v/>
      </c>
      <c r="P32" s="460"/>
      <c r="Q32" s="688" t="str">
        <f>IF($D32=3,+$M32,"")</f>
        <v/>
      </c>
      <c r="R32" s="689" t="str">
        <f>IF($D32=4,+$M32,"")</f>
        <v/>
      </c>
      <c r="S32" s="460"/>
      <c r="T32" s="688"/>
      <c r="U32" s="689" t="str">
        <f>IF($D32=6,+$M32,"")</f>
        <v/>
      </c>
      <c r="V32" s="460"/>
      <c r="W32" s="688" t="str">
        <f>IF($D32=8,+$M32,"")</f>
        <v/>
      </c>
      <c r="X32" s="693" t="str">
        <f>IF($D32="T",+$M32,"")</f>
        <v/>
      </c>
      <c r="Y32" s="460"/>
    </row>
    <row r="33" spans="1:33" ht="26.65" thickBot="1" x14ac:dyDescent="0.45">
      <c r="C33" s="10"/>
      <c r="D33" s="696"/>
      <c r="E33" s="463">
        <f>SUM(E4:E32)</f>
        <v>0</v>
      </c>
      <c r="F33" s="463">
        <f>SUM(F4:F32)</f>
        <v>0</v>
      </c>
      <c r="G33" s="463">
        <f>SUM(G4:G32)</f>
        <v>0</v>
      </c>
      <c r="H33" s="697"/>
      <c r="I33" s="697"/>
      <c r="J33" s="463">
        <f>SUM(J4:J32)</f>
        <v>0</v>
      </c>
      <c r="K33" s="463">
        <f>SUM(K4:K32)</f>
        <v>0</v>
      </c>
      <c r="L33" s="463">
        <f>SUM(L4:L32)</f>
        <v>0</v>
      </c>
      <c r="M33" s="463">
        <f>SUM(M4:M32)</f>
        <v>0</v>
      </c>
      <c r="N33" s="698"/>
      <c r="O33" s="699" t="s">
        <v>174</v>
      </c>
      <c r="P33" s="463">
        <f>SUM(P4:P30)</f>
        <v>0</v>
      </c>
      <c r="Q33" s="700">
        <f>SUM(Q4:Q32)</f>
        <v>0</v>
      </c>
      <c r="R33" s="699" t="s">
        <v>175</v>
      </c>
      <c r="S33" s="463">
        <f>SUM(S4:S32)</f>
        <v>0</v>
      </c>
      <c r="T33" s="700"/>
      <c r="U33" s="699" t="s">
        <v>176</v>
      </c>
      <c r="V33" s="463">
        <f>SUM(V4:V32)</f>
        <v>0</v>
      </c>
      <c r="W33" s="700">
        <f>SUM(W4:W32)</f>
        <v>0</v>
      </c>
      <c r="X33" s="701" t="s">
        <v>173</v>
      </c>
      <c r="Y33" s="606">
        <f>SUM(Y4:Y32)</f>
        <v>0</v>
      </c>
    </row>
    <row r="34" spans="1:33" ht="13.5" thickTop="1" x14ac:dyDescent="0.4">
      <c r="B34" s="10"/>
      <c r="C34" s="10"/>
      <c r="D34" s="696"/>
      <c r="E34" s="702"/>
      <c r="F34" s="702"/>
      <c r="G34" s="672"/>
      <c r="H34" s="703"/>
      <c r="I34" s="703"/>
      <c r="J34" s="704"/>
      <c r="K34" s="1249" t="s">
        <v>169</v>
      </c>
      <c r="L34" s="1249"/>
      <c r="M34" s="604">
        <f>+M33-X34</f>
        <v>0</v>
      </c>
      <c r="N34" s="705"/>
    </row>
    <row r="35" spans="1:33" ht="13.15" x14ac:dyDescent="0.4">
      <c r="B35" s="669" t="s">
        <v>299</v>
      </c>
      <c r="C35" s="706"/>
      <c r="G35" s="672"/>
      <c r="J35" s="673"/>
      <c r="N35" s="673"/>
    </row>
    <row r="36" spans="1:33" ht="13.15" thickBot="1" x14ac:dyDescent="0.4">
      <c r="B36" s="706" t="s">
        <v>165</v>
      </c>
      <c r="C36" s="706"/>
      <c r="G36" s="672"/>
      <c r="J36" s="673"/>
      <c r="N36" s="673"/>
    </row>
    <row r="37" spans="1:33" ht="26.25" x14ac:dyDescent="0.4">
      <c r="B37" s="707" t="s">
        <v>168</v>
      </c>
      <c r="C37" s="708" t="s">
        <v>146</v>
      </c>
      <c r="D37" s="7"/>
      <c r="E37" s="85"/>
      <c r="F37" s="85"/>
      <c r="G37" s="673"/>
      <c r="H37" s="671"/>
      <c r="I37" s="671"/>
      <c r="J37" s="671"/>
      <c r="K37" s="673"/>
      <c r="N37" s="671"/>
      <c r="AE37" s="85"/>
      <c r="AF37" s="85"/>
      <c r="AG37" s="85"/>
    </row>
    <row r="38" spans="1:33" ht="13.15" x14ac:dyDescent="0.4">
      <c r="A38" s="709"/>
      <c r="B38" s="710" t="s">
        <v>166</v>
      </c>
      <c r="C38" s="711">
        <v>1</v>
      </c>
      <c r="E38" s="85"/>
      <c r="F38" s="85"/>
      <c r="G38" s="673"/>
      <c r="H38" s="671"/>
      <c r="I38" s="671"/>
      <c r="J38" s="671"/>
      <c r="K38" s="673"/>
      <c r="N38" s="671"/>
      <c r="AE38" s="85"/>
      <c r="AF38" s="85"/>
      <c r="AG38" s="85"/>
    </row>
    <row r="39" spans="1:33" x14ac:dyDescent="0.35">
      <c r="A39" s="712"/>
      <c r="B39" s="710" t="s">
        <v>153</v>
      </c>
      <c r="C39" s="711">
        <v>2</v>
      </c>
      <c r="E39" s="85"/>
      <c r="F39" s="85"/>
      <c r="G39" s="673"/>
      <c r="H39" s="671"/>
      <c r="I39" s="671"/>
      <c r="J39" s="671"/>
      <c r="K39" s="673"/>
      <c r="N39" s="671"/>
      <c r="AE39" s="85"/>
      <c r="AF39" s="85"/>
      <c r="AG39" s="85"/>
    </row>
    <row r="40" spans="1:33" x14ac:dyDescent="0.35">
      <c r="A40" s="712"/>
      <c r="B40" s="710" t="s">
        <v>154</v>
      </c>
      <c r="C40" s="711">
        <v>3</v>
      </c>
      <c r="E40" s="85"/>
      <c r="F40" s="85"/>
      <c r="G40" s="673"/>
      <c r="H40" s="671"/>
      <c r="I40" s="671"/>
      <c r="J40" s="671"/>
      <c r="K40" s="673"/>
      <c r="N40" s="671"/>
      <c r="AE40" s="85"/>
      <c r="AF40" s="85"/>
      <c r="AG40" s="85"/>
    </row>
    <row r="41" spans="1:33" x14ac:dyDescent="0.35">
      <c r="A41" s="712"/>
      <c r="B41" s="710" t="s">
        <v>155</v>
      </c>
      <c r="C41" s="711">
        <v>4</v>
      </c>
      <c r="E41" s="85"/>
      <c r="F41" s="85"/>
      <c r="H41" s="671"/>
      <c r="I41" s="671"/>
      <c r="J41" s="671"/>
      <c r="K41" s="85"/>
      <c r="N41" s="671"/>
      <c r="AE41" s="85"/>
      <c r="AF41" s="85"/>
      <c r="AG41" s="85"/>
    </row>
    <row r="42" spans="1:33" x14ac:dyDescent="0.35">
      <c r="A42" s="712"/>
      <c r="B42" s="710" t="s">
        <v>156</v>
      </c>
      <c r="C42" s="711">
        <v>5</v>
      </c>
      <c r="E42" s="85"/>
      <c r="F42" s="85"/>
      <c r="H42" s="671"/>
      <c r="I42" s="671"/>
      <c r="J42" s="671"/>
      <c r="K42" s="85"/>
      <c r="N42" s="671"/>
      <c r="AE42" s="85"/>
      <c r="AF42" s="85"/>
      <c r="AG42" s="85"/>
    </row>
    <row r="43" spans="1:33" x14ac:dyDescent="0.35">
      <c r="A43" s="712"/>
      <c r="B43" s="710" t="s">
        <v>157</v>
      </c>
      <c r="C43" s="711">
        <v>6</v>
      </c>
      <c r="E43" s="85"/>
      <c r="F43" s="85"/>
      <c r="H43" s="671"/>
      <c r="I43" s="671"/>
      <c r="J43" s="671"/>
      <c r="K43" s="85"/>
      <c r="N43" s="671"/>
      <c r="AE43" s="85"/>
      <c r="AF43" s="85"/>
      <c r="AG43" s="85"/>
    </row>
    <row r="44" spans="1:33" x14ac:dyDescent="0.35">
      <c r="A44" s="712"/>
      <c r="B44" s="710" t="s">
        <v>158</v>
      </c>
      <c r="C44" s="711">
        <v>7</v>
      </c>
      <c r="E44" s="713"/>
      <c r="F44" s="713"/>
    </row>
    <row r="45" spans="1:33" x14ac:dyDescent="0.35">
      <c r="A45" s="712"/>
      <c r="B45" s="710" t="s">
        <v>159</v>
      </c>
      <c r="C45" s="711">
        <v>8</v>
      </c>
    </row>
    <row r="46" spans="1:33" ht="13.15" x14ac:dyDescent="0.4">
      <c r="A46" s="714"/>
      <c r="B46" s="710" t="s">
        <v>160</v>
      </c>
      <c r="C46" s="711">
        <v>9</v>
      </c>
    </row>
    <row r="47" spans="1:33" x14ac:dyDescent="0.35">
      <c r="A47" s="712"/>
      <c r="B47" s="710" t="s">
        <v>18</v>
      </c>
      <c r="C47" s="711" t="s">
        <v>5</v>
      </c>
    </row>
    <row r="48" spans="1:33" ht="13.5" thickBot="1" x14ac:dyDescent="0.45">
      <c r="A48" s="709"/>
      <c r="B48" s="715" t="s">
        <v>75</v>
      </c>
      <c r="C48" s="716" t="s">
        <v>164</v>
      </c>
    </row>
    <row r="49" spans="1:3" x14ac:dyDescent="0.35">
      <c r="A49" s="712"/>
    </row>
    <row r="50" spans="1:3" x14ac:dyDescent="0.35">
      <c r="A50" s="712"/>
    </row>
    <row r="51" spans="1:3" x14ac:dyDescent="0.35">
      <c r="A51" s="712"/>
    </row>
    <row r="52" spans="1:3" x14ac:dyDescent="0.35">
      <c r="A52" s="712"/>
    </row>
    <row r="53" spans="1:3" x14ac:dyDescent="0.35">
      <c r="A53" s="712"/>
    </row>
    <row r="54" spans="1:3" x14ac:dyDescent="0.35">
      <c r="A54" s="712"/>
    </row>
    <row r="55" spans="1:3" x14ac:dyDescent="0.35">
      <c r="A55" s="712"/>
    </row>
    <row r="56" spans="1:3" x14ac:dyDescent="0.35">
      <c r="A56" s="712"/>
    </row>
    <row r="59" spans="1:3" x14ac:dyDescent="0.35">
      <c r="B59" s="706"/>
      <c r="C59" s="706"/>
    </row>
    <row r="60" spans="1:3" x14ac:dyDescent="0.35">
      <c r="B60" s="706"/>
      <c r="C60" s="706"/>
    </row>
    <row r="61" spans="1:3" x14ac:dyDescent="0.35">
      <c r="B61" s="706"/>
      <c r="C61" s="706"/>
    </row>
    <row r="62" spans="1:3" x14ac:dyDescent="0.35">
      <c r="B62" s="706"/>
      <c r="C62" s="706"/>
    </row>
    <row r="63" spans="1:3" x14ac:dyDescent="0.35">
      <c r="B63" s="706"/>
      <c r="C63" s="706"/>
    </row>
    <row r="64" spans="1:3" x14ac:dyDescent="0.35">
      <c r="B64" s="706"/>
      <c r="C64" s="706"/>
    </row>
    <row r="65" spans="2:3" x14ac:dyDescent="0.35">
      <c r="B65" s="706"/>
      <c r="C65" s="706"/>
    </row>
    <row r="66" spans="2:3" x14ac:dyDescent="0.35">
      <c r="B66" s="706"/>
      <c r="C66" s="706"/>
    </row>
    <row r="67" spans="2:3" x14ac:dyDescent="0.35">
      <c r="B67" s="706"/>
      <c r="C67" s="706"/>
    </row>
    <row r="68" spans="2:3" x14ac:dyDescent="0.35">
      <c r="B68" s="706"/>
      <c r="C68" s="706"/>
    </row>
    <row r="69" spans="2:3" x14ac:dyDescent="0.35">
      <c r="B69" s="706"/>
      <c r="C69" s="706"/>
    </row>
    <row r="70" spans="2:3" x14ac:dyDescent="0.35">
      <c r="C70" s="706"/>
    </row>
    <row r="71" spans="2:3" x14ac:dyDescent="0.35">
      <c r="C71" s="706"/>
    </row>
    <row r="72" spans="2:3" x14ac:dyDescent="0.35">
      <c r="C72" s="706"/>
    </row>
    <row r="73" spans="2:3" x14ac:dyDescent="0.35">
      <c r="C73" s="706"/>
    </row>
    <row r="74" spans="2:3" x14ac:dyDescent="0.35">
      <c r="C74" s="706"/>
    </row>
  </sheetData>
  <sheetProtection selectLockedCells="1"/>
  <mergeCells count="7">
    <mergeCell ref="H2:L2"/>
    <mergeCell ref="K34:L34"/>
    <mergeCell ref="O2:Y2"/>
    <mergeCell ref="O3:P3"/>
    <mergeCell ref="R3:S3"/>
    <mergeCell ref="U3:V3"/>
    <mergeCell ref="X3:Y3"/>
  </mergeCells>
  <phoneticPr fontId="4" type="noConversion"/>
  <dataValidations count="4">
    <dataValidation type="list" allowBlank="1" showInputMessage="1" showErrorMessage="1" sqref="D33:D1048576 D1:D2 AC10" xr:uid="{00000000-0002-0000-0B00-000000000000}">
      <formula1>$AA$4:$AA$30</formula1>
    </dataValidation>
    <dataValidation type="list" allowBlank="1" showInputMessage="1" showErrorMessage="1" sqref="H1:H3 H44:H65549 H33:H36 E37:E43" xr:uid="{00000000-0002-0000-0B00-000001000000}">
      <formula1>$AB$4:$AB$5</formula1>
    </dataValidation>
    <dataValidation type="list" showInputMessage="1" showErrorMessage="1" sqref="H4:H32" xr:uid="{00000000-0002-0000-0B00-000002000000}">
      <formula1>Is_position_funded_in_part_or_totally_by_other_federal_grant_?__Y__or__N</formula1>
    </dataValidation>
    <dataValidation type="list" allowBlank="1" showInputMessage="1" showErrorMessage="1" sqref="D4:D32" xr:uid="{00000000-0002-0000-0B00-000003000000}">
      <formula1>$C$38:$C$48</formula1>
    </dataValidation>
  </dataValidations>
  <pageMargins left="0.1" right="0.1" top="1" bottom="1" header="0.5" footer="0.5"/>
  <pageSetup scale="55" orientation="landscape" r:id="rId1"/>
  <headerFooter alignWithMargins="0">
    <oddFooter xml:space="preserve">&amp;L5/11/2016&amp;CPage 12
&amp;RExhibit -7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85"/>
  <sheetViews>
    <sheetView zoomScaleNormal="100" workbookViewId="0">
      <selection activeCell="F3" sqref="F3"/>
    </sheetView>
  </sheetViews>
  <sheetFormatPr defaultRowHeight="11.65" x14ac:dyDescent="0.35"/>
  <cols>
    <col min="1" max="1" width="3.1328125" style="282" bestFit="1" customWidth="1"/>
    <col min="2" max="2" width="33.265625" style="282" customWidth="1"/>
    <col min="3" max="3" width="25.3984375" style="282" customWidth="1"/>
    <col min="4" max="4" width="8" style="290" customWidth="1"/>
    <col min="5" max="5" width="13.3984375" style="282" customWidth="1"/>
    <col min="6" max="6" width="8" style="282" customWidth="1"/>
    <col min="7" max="7" width="6.3984375" style="282" bestFit="1" customWidth="1"/>
    <col min="8" max="8" width="16.3984375" style="282" customWidth="1"/>
    <col min="9" max="9" width="10.3984375" style="630" customWidth="1"/>
    <col min="10" max="10" width="9.73046875" style="630" customWidth="1"/>
    <col min="11" max="11" width="16.3984375" style="630" customWidth="1"/>
    <col min="12" max="12" width="1" style="282" customWidth="1"/>
    <col min="13" max="13" width="11" style="630" customWidth="1"/>
    <col min="14" max="14" width="12.265625" style="630" bestFit="1" customWidth="1"/>
    <col min="15" max="15" width="1.265625" style="630" customWidth="1"/>
    <col min="16" max="16" width="10.3984375" style="630" customWidth="1"/>
    <col min="17" max="17" width="9.86328125" style="630" customWidth="1"/>
    <col min="18" max="18" width="1.1328125" style="630" customWidth="1"/>
    <col min="19" max="19" width="10.59765625" style="630" customWidth="1"/>
    <col min="20" max="20" width="10.265625" style="630" customWidth="1"/>
    <col min="21" max="21" width="1.59765625" style="630" customWidth="1"/>
    <col min="22" max="22" width="12" style="630" customWidth="1"/>
    <col min="23" max="23" width="12.265625" style="630" bestFit="1" customWidth="1"/>
    <col min="24" max="24" width="8.86328125" style="630"/>
    <col min="25" max="25" width="0" style="630" hidden="1" customWidth="1"/>
    <col min="26" max="31" width="8.86328125" style="630"/>
    <col min="32" max="251" width="8.86328125" style="282"/>
    <col min="252" max="252" width="3.1328125" style="282" bestFit="1" customWidth="1"/>
    <col min="253" max="253" width="28.59765625" style="282" customWidth="1"/>
    <col min="254" max="254" width="7.73046875" style="282" customWidth="1"/>
    <col min="255" max="255" width="6.59765625" style="282" customWidth="1"/>
    <col min="256" max="256" width="11.265625" style="282" bestFit="1" customWidth="1"/>
    <col min="257" max="257" width="9.86328125" style="282" bestFit="1" customWidth="1"/>
    <col min="258" max="258" width="12" style="282" bestFit="1" customWidth="1"/>
    <col min="259" max="259" width="8" style="282" customWidth="1"/>
    <col min="260" max="260" width="6.3984375" style="282" bestFit="1" customWidth="1"/>
    <col min="261" max="261" width="12.1328125" style="282" bestFit="1" customWidth="1"/>
    <col min="262" max="262" width="10.3984375" style="282" customWidth="1"/>
    <col min="263" max="263" width="8.86328125" style="282" bestFit="1" customWidth="1"/>
    <col min="264" max="264" width="11.265625" style="282" bestFit="1" customWidth="1"/>
    <col min="265" max="265" width="1" style="282" customWidth="1"/>
    <col min="266" max="266" width="11" style="282" customWidth="1"/>
    <col min="267" max="267" width="12.265625" style="282" bestFit="1" customWidth="1"/>
    <col min="268" max="268" width="1.265625" style="282" customWidth="1"/>
    <col min="269" max="269" width="10.3984375" style="282" customWidth="1"/>
    <col min="270" max="270" width="5.59765625" style="282" customWidth="1"/>
    <col min="271" max="271" width="1.1328125" style="282" customWidth="1"/>
    <col min="272" max="272" width="10.59765625" style="282" customWidth="1"/>
    <col min="273" max="273" width="6.3984375" style="282" customWidth="1"/>
    <col min="274" max="274" width="1.59765625" style="282" customWidth="1"/>
    <col min="275" max="275" width="13.1328125" style="282" customWidth="1"/>
    <col min="276" max="276" width="6.73046875" style="282" customWidth="1"/>
    <col min="277" max="277" width="1.73046875" style="282" customWidth="1"/>
    <col min="278" max="278" width="12" style="282" customWidth="1"/>
    <col min="279" max="279" width="12.265625" style="282" bestFit="1" customWidth="1"/>
    <col min="280" max="280" width="8.86328125" style="282"/>
    <col min="281" max="281" width="0" style="282" hidden="1" customWidth="1"/>
    <col min="282" max="507" width="8.86328125" style="282"/>
    <col min="508" max="508" width="3.1328125" style="282" bestFit="1" customWidth="1"/>
    <col min="509" max="509" width="28.59765625" style="282" customWidth="1"/>
    <col min="510" max="510" width="7.73046875" style="282" customWidth="1"/>
    <col min="511" max="511" width="6.59765625" style="282" customWidth="1"/>
    <col min="512" max="512" width="11.265625" style="282" bestFit="1" customWidth="1"/>
    <col min="513" max="513" width="9.86328125" style="282" bestFit="1" customWidth="1"/>
    <col min="514" max="514" width="12" style="282" bestFit="1" customWidth="1"/>
    <col min="515" max="515" width="8" style="282" customWidth="1"/>
    <col min="516" max="516" width="6.3984375" style="282" bestFit="1" customWidth="1"/>
    <col min="517" max="517" width="12.1328125" style="282" bestFit="1" customWidth="1"/>
    <col min="518" max="518" width="10.3984375" style="282" customWidth="1"/>
    <col min="519" max="519" width="8.86328125" style="282" bestFit="1" customWidth="1"/>
    <col min="520" max="520" width="11.265625" style="282" bestFit="1" customWidth="1"/>
    <col min="521" max="521" width="1" style="282" customWidth="1"/>
    <col min="522" max="522" width="11" style="282" customWidth="1"/>
    <col min="523" max="523" width="12.265625" style="282" bestFit="1" customWidth="1"/>
    <col min="524" max="524" width="1.265625" style="282" customWidth="1"/>
    <col min="525" max="525" width="10.3984375" style="282" customWidth="1"/>
    <col min="526" max="526" width="5.59765625" style="282" customWidth="1"/>
    <col min="527" max="527" width="1.1328125" style="282" customWidth="1"/>
    <col min="528" max="528" width="10.59765625" style="282" customWidth="1"/>
    <col min="529" max="529" width="6.3984375" style="282" customWidth="1"/>
    <col min="530" max="530" width="1.59765625" style="282" customWidth="1"/>
    <col min="531" max="531" width="13.1328125" style="282" customWidth="1"/>
    <col min="532" max="532" width="6.73046875" style="282" customWidth="1"/>
    <col min="533" max="533" width="1.73046875" style="282" customWidth="1"/>
    <col min="534" max="534" width="12" style="282" customWidth="1"/>
    <col min="535" max="535" width="12.265625" style="282" bestFit="1" customWidth="1"/>
    <col min="536" max="536" width="8.86328125" style="282"/>
    <col min="537" max="537" width="0" style="282" hidden="1" customWidth="1"/>
    <col min="538" max="763" width="8.86328125" style="282"/>
    <col min="764" max="764" width="3.1328125" style="282" bestFit="1" customWidth="1"/>
    <col min="765" max="765" width="28.59765625" style="282" customWidth="1"/>
    <col min="766" max="766" width="7.73046875" style="282" customWidth="1"/>
    <col min="767" max="767" width="6.59765625" style="282" customWidth="1"/>
    <col min="768" max="768" width="11.265625" style="282" bestFit="1" customWidth="1"/>
    <col min="769" max="769" width="9.86328125" style="282" bestFit="1" customWidth="1"/>
    <col min="770" max="770" width="12" style="282" bestFit="1" customWidth="1"/>
    <col min="771" max="771" width="8" style="282" customWidth="1"/>
    <col min="772" max="772" width="6.3984375" style="282" bestFit="1" customWidth="1"/>
    <col min="773" max="773" width="12.1328125" style="282" bestFit="1" customWidth="1"/>
    <col min="774" max="774" width="10.3984375" style="282" customWidth="1"/>
    <col min="775" max="775" width="8.86328125" style="282" bestFit="1" customWidth="1"/>
    <col min="776" max="776" width="11.265625" style="282" bestFit="1" customWidth="1"/>
    <col min="777" max="777" width="1" style="282" customWidth="1"/>
    <col min="778" max="778" width="11" style="282" customWidth="1"/>
    <col min="779" max="779" width="12.265625" style="282" bestFit="1" customWidth="1"/>
    <col min="780" max="780" width="1.265625" style="282" customWidth="1"/>
    <col min="781" max="781" width="10.3984375" style="282" customWidth="1"/>
    <col min="782" max="782" width="5.59765625" style="282" customWidth="1"/>
    <col min="783" max="783" width="1.1328125" style="282" customWidth="1"/>
    <col min="784" max="784" width="10.59765625" style="282" customWidth="1"/>
    <col min="785" max="785" width="6.3984375" style="282" customWidth="1"/>
    <col min="786" max="786" width="1.59765625" style="282" customWidth="1"/>
    <col min="787" max="787" width="13.1328125" style="282" customWidth="1"/>
    <col min="788" max="788" width="6.73046875" style="282" customWidth="1"/>
    <col min="789" max="789" width="1.73046875" style="282" customWidth="1"/>
    <col min="790" max="790" width="12" style="282" customWidth="1"/>
    <col min="791" max="791" width="12.265625" style="282" bestFit="1" customWidth="1"/>
    <col min="792" max="792" width="8.86328125" style="282"/>
    <col min="793" max="793" width="0" style="282" hidden="1" customWidth="1"/>
    <col min="794" max="1019" width="8.86328125" style="282"/>
    <col min="1020" max="1020" width="3.1328125" style="282" bestFit="1" customWidth="1"/>
    <col min="1021" max="1021" width="28.59765625" style="282" customWidth="1"/>
    <col min="1022" max="1022" width="7.73046875" style="282" customWidth="1"/>
    <col min="1023" max="1023" width="6.59765625" style="282" customWidth="1"/>
    <col min="1024" max="1024" width="11.265625" style="282" bestFit="1" customWidth="1"/>
    <col min="1025" max="1025" width="9.86328125" style="282" bestFit="1" customWidth="1"/>
    <col min="1026" max="1026" width="12" style="282" bestFit="1" customWidth="1"/>
    <col min="1027" max="1027" width="8" style="282" customWidth="1"/>
    <col min="1028" max="1028" width="6.3984375" style="282" bestFit="1" customWidth="1"/>
    <col min="1029" max="1029" width="12.1328125" style="282" bestFit="1" customWidth="1"/>
    <col min="1030" max="1030" width="10.3984375" style="282" customWidth="1"/>
    <col min="1031" max="1031" width="8.86328125" style="282" bestFit="1" customWidth="1"/>
    <col min="1032" max="1032" width="11.265625" style="282" bestFit="1" customWidth="1"/>
    <col min="1033" max="1033" width="1" style="282" customWidth="1"/>
    <col min="1034" max="1034" width="11" style="282" customWidth="1"/>
    <col min="1035" max="1035" width="12.265625" style="282" bestFit="1" customWidth="1"/>
    <col min="1036" max="1036" width="1.265625" style="282" customWidth="1"/>
    <col min="1037" max="1037" width="10.3984375" style="282" customWidth="1"/>
    <col min="1038" max="1038" width="5.59765625" style="282" customWidth="1"/>
    <col min="1039" max="1039" width="1.1328125" style="282" customWidth="1"/>
    <col min="1040" max="1040" width="10.59765625" style="282" customWidth="1"/>
    <col min="1041" max="1041" width="6.3984375" style="282" customWidth="1"/>
    <col min="1042" max="1042" width="1.59765625" style="282" customWidth="1"/>
    <col min="1043" max="1043" width="13.1328125" style="282" customWidth="1"/>
    <col min="1044" max="1044" width="6.73046875" style="282" customWidth="1"/>
    <col min="1045" max="1045" width="1.73046875" style="282" customWidth="1"/>
    <col min="1046" max="1046" width="12" style="282" customWidth="1"/>
    <col min="1047" max="1047" width="12.265625" style="282" bestFit="1" customWidth="1"/>
    <col min="1048" max="1048" width="8.86328125" style="282"/>
    <col min="1049" max="1049" width="0" style="282" hidden="1" customWidth="1"/>
    <col min="1050" max="1275" width="8.86328125" style="282"/>
    <col min="1276" max="1276" width="3.1328125" style="282" bestFit="1" customWidth="1"/>
    <col min="1277" max="1277" width="28.59765625" style="282" customWidth="1"/>
    <col min="1278" max="1278" width="7.73046875" style="282" customWidth="1"/>
    <col min="1279" max="1279" width="6.59765625" style="282" customWidth="1"/>
    <col min="1280" max="1280" width="11.265625" style="282" bestFit="1" customWidth="1"/>
    <col min="1281" max="1281" width="9.86328125" style="282" bestFit="1" customWidth="1"/>
    <col min="1282" max="1282" width="12" style="282" bestFit="1" customWidth="1"/>
    <col min="1283" max="1283" width="8" style="282" customWidth="1"/>
    <col min="1284" max="1284" width="6.3984375" style="282" bestFit="1" customWidth="1"/>
    <col min="1285" max="1285" width="12.1328125" style="282" bestFit="1" customWidth="1"/>
    <col min="1286" max="1286" width="10.3984375" style="282" customWidth="1"/>
    <col min="1287" max="1287" width="8.86328125" style="282" bestFit="1" customWidth="1"/>
    <col min="1288" max="1288" width="11.265625" style="282" bestFit="1" customWidth="1"/>
    <col min="1289" max="1289" width="1" style="282" customWidth="1"/>
    <col min="1290" max="1290" width="11" style="282" customWidth="1"/>
    <col min="1291" max="1291" width="12.265625" style="282" bestFit="1" customWidth="1"/>
    <col min="1292" max="1292" width="1.265625" style="282" customWidth="1"/>
    <col min="1293" max="1293" width="10.3984375" style="282" customWidth="1"/>
    <col min="1294" max="1294" width="5.59765625" style="282" customWidth="1"/>
    <col min="1295" max="1295" width="1.1328125" style="282" customWidth="1"/>
    <col min="1296" max="1296" width="10.59765625" style="282" customWidth="1"/>
    <col min="1297" max="1297" width="6.3984375" style="282" customWidth="1"/>
    <col min="1298" max="1298" width="1.59765625" style="282" customWidth="1"/>
    <col min="1299" max="1299" width="13.1328125" style="282" customWidth="1"/>
    <col min="1300" max="1300" width="6.73046875" style="282" customWidth="1"/>
    <col min="1301" max="1301" width="1.73046875" style="282" customWidth="1"/>
    <col min="1302" max="1302" width="12" style="282" customWidth="1"/>
    <col min="1303" max="1303" width="12.265625" style="282" bestFit="1" customWidth="1"/>
    <col min="1304" max="1304" width="8.86328125" style="282"/>
    <col min="1305" max="1305" width="0" style="282" hidden="1" customWidth="1"/>
    <col min="1306" max="1531" width="8.86328125" style="282"/>
    <col min="1532" max="1532" width="3.1328125" style="282" bestFit="1" customWidth="1"/>
    <col min="1533" max="1533" width="28.59765625" style="282" customWidth="1"/>
    <col min="1534" max="1534" width="7.73046875" style="282" customWidth="1"/>
    <col min="1535" max="1535" width="6.59765625" style="282" customWidth="1"/>
    <col min="1536" max="1536" width="11.265625" style="282" bestFit="1" customWidth="1"/>
    <col min="1537" max="1537" width="9.86328125" style="282" bestFit="1" customWidth="1"/>
    <col min="1538" max="1538" width="12" style="282" bestFit="1" customWidth="1"/>
    <col min="1539" max="1539" width="8" style="282" customWidth="1"/>
    <col min="1540" max="1540" width="6.3984375" style="282" bestFit="1" customWidth="1"/>
    <col min="1541" max="1541" width="12.1328125" style="282" bestFit="1" customWidth="1"/>
    <col min="1542" max="1542" width="10.3984375" style="282" customWidth="1"/>
    <col min="1543" max="1543" width="8.86328125" style="282" bestFit="1" customWidth="1"/>
    <col min="1544" max="1544" width="11.265625" style="282" bestFit="1" customWidth="1"/>
    <col min="1545" max="1545" width="1" style="282" customWidth="1"/>
    <col min="1546" max="1546" width="11" style="282" customWidth="1"/>
    <col min="1547" max="1547" width="12.265625" style="282" bestFit="1" customWidth="1"/>
    <col min="1548" max="1548" width="1.265625" style="282" customWidth="1"/>
    <col min="1549" max="1549" width="10.3984375" style="282" customWidth="1"/>
    <col min="1550" max="1550" width="5.59765625" style="282" customWidth="1"/>
    <col min="1551" max="1551" width="1.1328125" style="282" customWidth="1"/>
    <col min="1552" max="1552" width="10.59765625" style="282" customWidth="1"/>
    <col min="1553" max="1553" width="6.3984375" style="282" customWidth="1"/>
    <col min="1554" max="1554" width="1.59765625" style="282" customWidth="1"/>
    <col min="1555" max="1555" width="13.1328125" style="282" customWidth="1"/>
    <col min="1556" max="1556" width="6.73046875" style="282" customWidth="1"/>
    <col min="1557" max="1557" width="1.73046875" style="282" customWidth="1"/>
    <col min="1558" max="1558" width="12" style="282" customWidth="1"/>
    <col min="1559" max="1559" width="12.265625" style="282" bestFit="1" customWidth="1"/>
    <col min="1560" max="1560" width="8.86328125" style="282"/>
    <col min="1561" max="1561" width="0" style="282" hidden="1" customWidth="1"/>
    <col min="1562" max="1787" width="8.86328125" style="282"/>
    <col min="1788" max="1788" width="3.1328125" style="282" bestFit="1" customWidth="1"/>
    <col min="1789" max="1789" width="28.59765625" style="282" customWidth="1"/>
    <col min="1790" max="1790" width="7.73046875" style="282" customWidth="1"/>
    <col min="1791" max="1791" width="6.59765625" style="282" customWidth="1"/>
    <col min="1792" max="1792" width="11.265625" style="282" bestFit="1" customWidth="1"/>
    <col min="1793" max="1793" width="9.86328125" style="282" bestFit="1" customWidth="1"/>
    <col min="1794" max="1794" width="12" style="282" bestFit="1" customWidth="1"/>
    <col min="1795" max="1795" width="8" style="282" customWidth="1"/>
    <col min="1796" max="1796" width="6.3984375" style="282" bestFit="1" customWidth="1"/>
    <col min="1797" max="1797" width="12.1328125" style="282" bestFit="1" customWidth="1"/>
    <col min="1798" max="1798" width="10.3984375" style="282" customWidth="1"/>
    <col min="1799" max="1799" width="8.86328125" style="282" bestFit="1" customWidth="1"/>
    <col min="1800" max="1800" width="11.265625" style="282" bestFit="1" customWidth="1"/>
    <col min="1801" max="1801" width="1" style="282" customWidth="1"/>
    <col min="1802" max="1802" width="11" style="282" customWidth="1"/>
    <col min="1803" max="1803" width="12.265625" style="282" bestFit="1" customWidth="1"/>
    <col min="1804" max="1804" width="1.265625" style="282" customWidth="1"/>
    <col min="1805" max="1805" width="10.3984375" style="282" customWidth="1"/>
    <col min="1806" max="1806" width="5.59765625" style="282" customWidth="1"/>
    <col min="1807" max="1807" width="1.1328125" style="282" customWidth="1"/>
    <col min="1808" max="1808" width="10.59765625" style="282" customWidth="1"/>
    <col min="1809" max="1809" width="6.3984375" style="282" customWidth="1"/>
    <col min="1810" max="1810" width="1.59765625" style="282" customWidth="1"/>
    <col min="1811" max="1811" width="13.1328125" style="282" customWidth="1"/>
    <col min="1812" max="1812" width="6.73046875" style="282" customWidth="1"/>
    <col min="1813" max="1813" width="1.73046875" style="282" customWidth="1"/>
    <col min="1814" max="1814" width="12" style="282" customWidth="1"/>
    <col min="1815" max="1815" width="12.265625" style="282" bestFit="1" customWidth="1"/>
    <col min="1816" max="1816" width="8.86328125" style="282"/>
    <col min="1817" max="1817" width="0" style="282" hidden="1" customWidth="1"/>
    <col min="1818" max="2043" width="8.86328125" style="282"/>
    <col min="2044" max="2044" width="3.1328125" style="282" bestFit="1" customWidth="1"/>
    <col min="2045" max="2045" width="28.59765625" style="282" customWidth="1"/>
    <col min="2046" max="2046" width="7.73046875" style="282" customWidth="1"/>
    <col min="2047" max="2047" width="6.59765625" style="282" customWidth="1"/>
    <col min="2048" max="2048" width="11.265625" style="282" bestFit="1" customWidth="1"/>
    <col min="2049" max="2049" width="9.86328125" style="282" bestFit="1" customWidth="1"/>
    <col min="2050" max="2050" width="12" style="282" bestFit="1" customWidth="1"/>
    <col min="2051" max="2051" width="8" style="282" customWidth="1"/>
    <col min="2052" max="2052" width="6.3984375" style="282" bestFit="1" customWidth="1"/>
    <col min="2053" max="2053" width="12.1328125" style="282" bestFit="1" customWidth="1"/>
    <col min="2054" max="2054" width="10.3984375" style="282" customWidth="1"/>
    <col min="2055" max="2055" width="8.86328125" style="282" bestFit="1" customWidth="1"/>
    <col min="2056" max="2056" width="11.265625" style="282" bestFit="1" customWidth="1"/>
    <col min="2057" max="2057" width="1" style="282" customWidth="1"/>
    <col min="2058" max="2058" width="11" style="282" customWidth="1"/>
    <col min="2059" max="2059" width="12.265625" style="282" bestFit="1" customWidth="1"/>
    <col min="2060" max="2060" width="1.265625" style="282" customWidth="1"/>
    <col min="2061" max="2061" width="10.3984375" style="282" customWidth="1"/>
    <col min="2062" max="2062" width="5.59765625" style="282" customWidth="1"/>
    <col min="2063" max="2063" width="1.1328125" style="282" customWidth="1"/>
    <col min="2064" max="2064" width="10.59765625" style="282" customWidth="1"/>
    <col min="2065" max="2065" width="6.3984375" style="282" customWidth="1"/>
    <col min="2066" max="2066" width="1.59765625" style="282" customWidth="1"/>
    <col min="2067" max="2067" width="13.1328125" style="282" customWidth="1"/>
    <col min="2068" max="2068" width="6.73046875" style="282" customWidth="1"/>
    <col min="2069" max="2069" width="1.73046875" style="282" customWidth="1"/>
    <col min="2070" max="2070" width="12" style="282" customWidth="1"/>
    <col min="2071" max="2071" width="12.265625" style="282" bestFit="1" customWidth="1"/>
    <col min="2072" max="2072" width="8.86328125" style="282"/>
    <col min="2073" max="2073" width="0" style="282" hidden="1" customWidth="1"/>
    <col min="2074" max="2299" width="8.86328125" style="282"/>
    <col min="2300" max="2300" width="3.1328125" style="282" bestFit="1" customWidth="1"/>
    <col min="2301" max="2301" width="28.59765625" style="282" customWidth="1"/>
    <col min="2302" max="2302" width="7.73046875" style="282" customWidth="1"/>
    <col min="2303" max="2303" width="6.59765625" style="282" customWidth="1"/>
    <col min="2304" max="2304" width="11.265625" style="282" bestFit="1" customWidth="1"/>
    <col min="2305" max="2305" width="9.86328125" style="282" bestFit="1" customWidth="1"/>
    <col min="2306" max="2306" width="12" style="282" bestFit="1" customWidth="1"/>
    <col min="2307" max="2307" width="8" style="282" customWidth="1"/>
    <col min="2308" max="2308" width="6.3984375" style="282" bestFit="1" customWidth="1"/>
    <col min="2309" max="2309" width="12.1328125" style="282" bestFit="1" customWidth="1"/>
    <col min="2310" max="2310" width="10.3984375" style="282" customWidth="1"/>
    <col min="2311" max="2311" width="8.86328125" style="282" bestFit="1" customWidth="1"/>
    <col min="2312" max="2312" width="11.265625" style="282" bestFit="1" customWidth="1"/>
    <col min="2313" max="2313" width="1" style="282" customWidth="1"/>
    <col min="2314" max="2314" width="11" style="282" customWidth="1"/>
    <col min="2315" max="2315" width="12.265625" style="282" bestFit="1" customWidth="1"/>
    <col min="2316" max="2316" width="1.265625" style="282" customWidth="1"/>
    <col min="2317" max="2317" width="10.3984375" style="282" customWidth="1"/>
    <col min="2318" max="2318" width="5.59765625" style="282" customWidth="1"/>
    <col min="2319" max="2319" width="1.1328125" style="282" customWidth="1"/>
    <col min="2320" max="2320" width="10.59765625" style="282" customWidth="1"/>
    <col min="2321" max="2321" width="6.3984375" style="282" customWidth="1"/>
    <col min="2322" max="2322" width="1.59765625" style="282" customWidth="1"/>
    <col min="2323" max="2323" width="13.1328125" style="282" customWidth="1"/>
    <col min="2324" max="2324" width="6.73046875" style="282" customWidth="1"/>
    <col min="2325" max="2325" width="1.73046875" style="282" customWidth="1"/>
    <col min="2326" max="2326" width="12" style="282" customWidth="1"/>
    <col min="2327" max="2327" width="12.265625" style="282" bestFit="1" customWidth="1"/>
    <col min="2328" max="2328" width="8.86328125" style="282"/>
    <col min="2329" max="2329" width="0" style="282" hidden="1" customWidth="1"/>
    <col min="2330" max="2555" width="8.86328125" style="282"/>
    <col min="2556" max="2556" width="3.1328125" style="282" bestFit="1" customWidth="1"/>
    <col min="2557" max="2557" width="28.59765625" style="282" customWidth="1"/>
    <col min="2558" max="2558" width="7.73046875" style="282" customWidth="1"/>
    <col min="2559" max="2559" width="6.59765625" style="282" customWidth="1"/>
    <col min="2560" max="2560" width="11.265625" style="282" bestFit="1" customWidth="1"/>
    <col min="2561" max="2561" width="9.86328125" style="282" bestFit="1" customWidth="1"/>
    <col min="2562" max="2562" width="12" style="282" bestFit="1" customWidth="1"/>
    <col min="2563" max="2563" width="8" style="282" customWidth="1"/>
    <col min="2564" max="2564" width="6.3984375" style="282" bestFit="1" customWidth="1"/>
    <col min="2565" max="2565" width="12.1328125" style="282" bestFit="1" customWidth="1"/>
    <col min="2566" max="2566" width="10.3984375" style="282" customWidth="1"/>
    <col min="2567" max="2567" width="8.86328125" style="282" bestFit="1" customWidth="1"/>
    <col min="2568" max="2568" width="11.265625" style="282" bestFit="1" customWidth="1"/>
    <col min="2569" max="2569" width="1" style="282" customWidth="1"/>
    <col min="2570" max="2570" width="11" style="282" customWidth="1"/>
    <col min="2571" max="2571" width="12.265625" style="282" bestFit="1" customWidth="1"/>
    <col min="2572" max="2572" width="1.265625" style="282" customWidth="1"/>
    <col min="2573" max="2573" width="10.3984375" style="282" customWidth="1"/>
    <col min="2574" max="2574" width="5.59765625" style="282" customWidth="1"/>
    <col min="2575" max="2575" width="1.1328125" style="282" customWidth="1"/>
    <col min="2576" max="2576" width="10.59765625" style="282" customWidth="1"/>
    <col min="2577" max="2577" width="6.3984375" style="282" customWidth="1"/>
    <col min="2578" max="2578" width="1.59765625" style="282" customWidth="1"/>
    <col min="2579" max="2579" width="13.1328125" style="282" customWidth="1"/>
    <col min="2580" max="2580" width="6.73046875" style="282" customWidth="1"/>
    <col min="2581" max="2581" width="1.73046875" style="282" customWidth="1"/>
    <col min="2582" max="2582" width="12" style="282" customWidth="1"/>
    <col min="2583" max="2583" width="12.265625" style="282" bestFit="1" customWidth="1"/>
    <col min="2584" max="2584" width="8.86328125" style="282"/>
    <col min="2585" max="2585" width="0" style="282" hidden="1" customWidth="1"/>
    <col min="2586" max="2811" width="8.86328125" style="282"/>
    <col min="2812" max="2812" width="3.1328125" style="282" bestFit="1" customWidth="1"/>
    <col min="2813" max="2813" width="28.59765625" style="282" customWidth="1"/>
    <col min="2814" max="2814" width="7.73046875" style="282" customWidth="1"/>
    <col min="2815" max="2815" width="6.59765625" style="282" customWidth="1"/>
    <col min="2816" max="2816" width="11.265625" style="282" bestFit="1" customWidth="1"/>
    <col min="2817" max="2817" width="9.86328125" style="282" bestFit="1" customWidth="1"/>
    <col min="2818" max="2818" width="12" style="282" bestFit="1" customWidth="1"/>
    <col min="2819" max="2819" width="8" style="282" customWidth="1"/>
    <col min="2820" max="2820" width="6.3984375" style="282" bestFit="1" customWidth="1"/>
    <col min="2821" max="2821" width="12.1328125" style="282" bestFit="1" customWidth="1"/>
    <col min="2822" max="2822" width="10.3984375" style="282" customWidth="1"/>
    <col min="2823" max="2823" width="8.86328125" style="282" bestFit="1" customWidth="1"/>
    <col min="2824" max="2824" width="11.265625" style="282" bestFit="1" customWidth="1"/>
    <col min="2825" max="2825" width="1" style="282" customWidth="1"/>
    <col min="2826" max="2826" width="11" style="282" customWidth="1"/>
    <col min="2827" max="2827" width="12.265625" style="282" bestFit="1" customWidth="1"/>
    <col min="2828" max="2828" width="1.265625" style="282" customWidth="1"/>
    <col min="2829" max="2829" width="10.3984375" style="282" customWidth="1"/>
    <col min="2830" max="2830" width="5.59765625" style="282" customWidth="1"/>
    <col min="2831" max="2831" width="1.1328125" style="282" customWidth="1"/>
    <col min="2832" max="2832" width="10.59765625" style="282" customWidth="1"/>
    <col min="2833" max="2833" width="6.3984375" style="282" customWidth="1"/>
    <col min="2834" max="2834" width="1.59765625" style="282" customWidth="1"/>
    <col min="2835" max="2835" width="13.1328125" style="282" customWidth="1"/>
    <col min="2836" max="2836" width="6.73046875" style="282" customWidth="1"/>
    <col min="2837" max="2837" width="1.73046875" style="282" customWidth="1"/>
    <col min="2838" max="2838" width="12" style="282" customWidth="1"/>
    <col min="2839" max="2839" width="12.265625" style="282" bestFit="1" customWidth="1"/>
    <col min="2840" max="2840" width="8.86328125" style="282"/>
    <col min="2841" max="2841" width="0" style="282" hidden="1" customWidth="1"/>
    <col min="2842" max="3067" width="8.86328125" style="282"/>
    <col min="3068" max="3068" width="3.1328125" style="282" bestFit="1" customWidth="1"/>
    <col min="3069" max="3069" width="28.59765625" style="282" customWidth="1"/>
    <col min="3070" max="3070" width="7.73046875" style="282" customWidth="1"/>
    <col min="3071" max="3071" width="6.59765625" style="282" customWidth="1"/>
    <col min="3072" max="3072" width="11.265625" style="282" bestFit="1" customWidth="1"/>
    <col min="3073" max="3073" width="9.86328125" style="282" bestFit="1" customWidth="1"/>
    <col min="3074" max="3074" width="12" style="282" bestFit="1" customWidth="1"/>
    <col min="3075" max="3075" width="8" style="282" customWidth="1"/>
    <col min="3076" max="3076" width="6.3984375" style="282" bestFit="1" customWidth="1"/>
    <col min="3077" max="3077" width="12.1328125" style="282" bestFit="1" customWidth="1"/>
    <col min="3078" max="3078" width="10.3984375" style="282" customWidth="1"/>
    <col min="3079" max="3079" width="8.86328125" style="282" bestFit="1" customWidth="1"/>
    <col min="3080" max="3080" width="11.265625" style="282" bestFit="1" customWidth="1"/>
    <col min="3081" max="3081" width="1" style="282" customWidth="1"/>
    <col min="3082" max="3082" width="11" style="282" customWidth="1"/>
    <col min="3083" max="3083" width="12.265625" style="282" bestFit="1" customWidth="1"/>
    <col min="3084" max="3084" width="1.265625" style="282" customWidth="1"/>
    <col min="3085" max="3085" width="10.3984375" style="282" customWidth="1"/>
    <col min="3086" max="3086" width="5.59765625" style="282" customWidth="1"/>
    <col min="3087" max="3087" width="1.1328125" style="282" customWidth="1"/>
    <col min="3088" max="3088" width="10.59765625" style="282" customWidth="1"/>
    <col min="3089" max="3089" width="6.3984375" style="282" customWidth="1"/>
    <col min="3090" max="3090" width="1.59765625" style="282" customWidth="1"/>
    <col min="3091" max="3091" width="13.1328125" style="282" customWidth="1"/>
    <col min="3092" max="3092" width="6.73046875" style="282" customWidth="1"/>
    <col min="3093" max="3093" width="1.73046875" style="282" customWidth="1"/>
    <col min="3094" max="3094" width="12" style="282" customWidth="1"/>
    <col min="3095" max="3095" width="12.265625" style="282" bestFit="1" customWidth="1"/>
    <col min="3096" max="3096" width="8.86328125" style="282"/>
    <col min="3097" max="3097" width="0" style="282" hidden="1" customWidth="1"/>
    <col min="3098" max="3323" width="8.86328125" style="282"/>
    <col min="3324" max="3324" width="3.1328125" style="282" bestFit="1" customWidth="1"/>
    <col min="3325" max="3325" width="28.59765625" style="282" customWidth="1"/>
    <col min="3326" max="3326" width="7.73046875" style="282" customWidth="1"/>
    <col min="3327" max="3327" width="6.59765625" style="282" customWidth="1"/>
    <col min="3328" max="3328" width="11.265625" style="282" bestFit="1" customWidth="1"/>
    <col min="3329" max="3329" width="9.86328125" style="282" bestFit="1" customWidth="1"/>
    <col min="3330" max="3330" width="12" style="282" bestFit="1" customWidth="1"/>
    <col min="3331" max="3331" width="8" style="282" customWidth="1"/>
    <col min="3332" max="3332" width="6.3984375" style="282" bestFit="1" customWidth="1"/>
    <col min="3333" max="3333" width="12.1328125" style="282" bestFit="1" customWidth="1"/>
    <col min="3334" max="3334" width="10.3984375" style="282" customWidth="1"/>
    <col min="3335" max="3335" width="8.86328125" style="282" bestFit="1" customWidth="1"/>
    <col min="3336" max="3336" width="11.265625" style="282" bestFit="1" customWidth="1"/>
    <col min="3337" max="3337" width="1" style="282" customWidth="1"/>
    <col min="3338" max="3338" width="11" style="282" customWidth="1"/>
    <col min="3339" max="3339" width="12.265625" style="282" bestFit="1" customWidth="1"/>
    <col min="3340" max="3340" width="1.265625" style="282" customWidth="1"/>
    <col min="3341" max="3341" width="10.3984375" style="282" customWidth="1"/>
    <col min="3342" max="3342" width="5.59765625" style="282" customWidth="1"/>
    <col min="3343" max="3343" width="1.1328125" style="282" customWidth="1"/>
    <col min="3344" max="3344" width="10.59765625" style="282" customWidth="1"/>
    <col min="3345" max="3345" width="6.3984375" style="282" customWidth="1"/>
    <col min="3346" max="3346" width="1.59765625" style="282" customWidth="1"/>
    <col min="3347" max="3347" width="13.1328125" style="282" customWidth="1"/>
    <col min="3348" max="3348" width="6.73046875" style="282" customWidth="1"/>
    <col min="3349" max="3349" width="1.73046875" style="282" customWidth="1"/>
    <col min="3350" max="3350" width="12" style="282" customWidth="1"/>
    <col min="3351" max="3351" width="12.265625" style="282" bestFit="1" customWidth="1"/>
    <col min="3352" max="3352" width="8.86328125" style="282"/>
    <col min="3353" max="3353" width="0" style="282" hidden="1" customWidth="1"/>
    <col min="3354" max="3579" width="8.86328125" style="282"/>
    <col min="3580" max="3580" width="3.1328125" style="282" bestFit="1" customWidth="1"/>
    <col min="3581" max="3581" width="28.59765625" style="282" customWidth="1"/>
    <col min="3582" max="3582" width="7.73046875" style="282" customWidth="1"/>
    <col min="3583" max="3583" width="6.59765625" style="282" customWidth="1"/>
    <col min="3584" max="3584" width="11.265625" style="282" bestFit="1" customWidth="1"/>
    <col min="3585" max="3585" width="9.86328125" style="282" bestFit="1" customWidth="1"/>
    <col min="3586" max="3586" width="12" style="282" bestFit="1" customWidth="1"/>
    <col min="3587" max="3587" width="8" style="282" customWidth="1"/>
    <col min="3588" max="3588" width="6.3984375" style="282" bestFit="1" customWidth="1"/>
    <col min="3589" max="3589" width="12.1328125" style="282" bestFit="1" customWidth="1"/>
    <col min="3590" max="3590" width="10.3984375" style="282" customWidth="1"/>
    <col min="3591" max="3591" width="8.86328125" style="282" bestFit="1" customWidth="1"/>
    <col min="3592" max="3592" width="11.265625" style="282" bestFit="1" customWidth="1"/>
    <col min="3593" max="3593" width="1" style="282" customWidth="1"/>
    <col min="3594" max="3594" width="11" style="282" customWidth="1"/>
    <col min="3595" max="3595" width="12.265625" style="282" bestFit="1" customWidth="1"/>
    <col min="3596" max="3596" width="1.265625" style="282" customWidth="1"/>
    <col min="3597" max="3597" width="10.3984375" style="282" customWidth="1"/>
    <col min="3598" max="3598" width="5.59765625" style="282" customWidth="1"/>
    <col min="3599" max="3599" width="1.1328125" style="282" customWidth="1"/>
    <col min="3600" max="3600" width="10.59765625" style="282" customWidth="1"/>
    <col min="3601" max="3601" width="6.3984375" style="282" customWidth="1"/>
    <col min="3602" max="3602" width="1.59765625" style="282" customWidth="1"/>
    <col min="3603" max="3603" width="13.1328125" style="282" customWidth="1"/>
    <col min="3604" max="3604" width="6.73046875" style="282" customWidth="1"/>
    <col min="3605" max="3605" width="1.73046875" style="282" customWidth="1"/>
    <col min="3606" max="3606" width="12" style="282" customWidth="1"/>
    <col min="3607" max="3607" width="12.265625" style="282" bestFit="1" customWidth="1"/>
    <col min="3608" max="3608" width="8.86328125" style="282"/>
    <col min="3609" max="3609" width="0" style="282" hidden="1" customWidth="1"/>
    <col min="3610" max="3835" width="8.86328125" style="282"/>
    <col min="3836" max="3836" width="3.1328125" style="282" bestFit="1" customWidth="1"/>
    <col min="3837" max="3837" width="28.59765625" style="282" customWidth="1"/>
    <col min="3838" max="3838" width="7.73046875" style="282" customWidth="1"/>
    <col min="3839" max="3839" width="6.59765625" style="282" customWidth="1"/>
    <col min="3840" max="3840" width="11.265625" style="282" bestFit="1" customWidth="1"/>
    <col min="3841" max="3841" width="9.86328125" style="282" bestFit="1" customWidth="1"/>
    <col min="3842" max="3842" width="12" style="282" bestFit="1" customWidth="1"/>
    <col min="3843" max="3843" width="8" style="282" customWidth="1"/>
    <col min="3844" max="3844" width="6.3984375" style="282" bestFit="1" customWidth="1"/>
    <col min="3845" max="3845" width="12.1328125" style="282" bestFit="1" customWidth="1"/>
    <col min="3846" max="3846" width="10.3984375" style="282" customWidth="1"/>
    <col min="3847" max="3847" width="8.86328125" style="282" bestFit="1" customWidth="1"/>
    <col min="3848" max="3848" width="11.265625" style="282" bestFit="1" customWidth="1"/>
    <col min="3849" max="3849" width="1" style="282" customWidth="1"/>
    <col min="3850" max="3850" width="11" style="282" customWidth="1"/>
    <col min="3851" max="3851" width="12.265625" style="282" bestFit="1" customWidth="1"/>
    <col min="3852" max="3852" width="1.265625" style="282" customWidth="1"/>
    <col min="3853" max="3853" width="10.3984375" style="282" customWidth="1"/>
    <col min="3854" max="3854" width="5.59765625" style="282" customWidth="1"/>
    <col min="3855" max="3855" width="1.1328125" style="282" customWidth="1"/>
    <col min="3856" max="3856" width="10.59765625" style="282" customWidth="1"/>
    <col min="3857" max="3857" width="6.3984375" style="282" customWidth="1"/>
    <col min="3858" max="3858" width="1.59765625" style="282" customWidth="1"/>
    <col min="3859" max="3859" width="13.1328125" style="282" customWidth="1"/>
    <col min="3860" max="3860" width="6.73046875" style="282" customWidth="1"/>
    <col min="3861" max="3861" width="1.73046875" style="282" customWidth="1"/>
    <col min="3862" max="3862" width="12" style="282" customWidth="1"/>
    <col min="3863" max="3863" width="12.265625" style="282" bestFit="1" customWidth="1"/>
    <col min="3864" max="3864" width="8.86328125" style="282"/>
    <col min="3865" max="3865" width="0" style="282" hidden="1" customWidth="1"/>
    <col min="3866" max="4091" width="8.86328125" style="282"/>
    <col min="4092" max="4092" width="3.1328125" style="282" bestFit="1" customWidth="1"/>
    <col min="4093" max="4093" width="28.59765625" style="282" customWidth="1"/>
    <col min="4094" max="4094" width="7.73046875" style="282" customWidth="1"/>
    <col min="4095" max="4095" width="6.59765625" style="282" customWidth="1"/>
    <col min="4096" max="4096" width="11.265625" style="282" bestFit="1" customWidth="1"/>
    <col min="4097" max="4097" width="9.86328125" style="282" bestFit="1" customWidth="1"/>
    <col min="4098" max="4098" width="12" style="282" bestFit="1" customWidth="1"/>
    <col min="4099" max="4099" width="8" style="282" customWidth="1"/>
    <col min="4100" max="4100" width="6.3984375" style="282" bestFit="1" customWidth="1"/>
    <col min="4101" max="4101" width="12.1328125" style="282" bestFit="1" customWidth="1"/>
    <col min="4102" max="4102" width="10.3984375" style="282" customWidth="1"/>
    <col min="4103" max="4103" width="8.86328125" style="282" bestFit="1" customWidth="1"/>
    <col min="4104" max="4104" width="11.265625" style="282" bestFit="1" customWidth="1"/>
    <col min="4105" max="4105" width="1" style="282" customWidth="1"/>
    <col min="4106" max="4106" width="11" style="282" customWidth="1"/>
    <col min="4107" max="4107" width="12.265625" style="282" bestFit="1" customWidth="1"/>
    <col min="4108" max="4108" width="1.265625" style="282" customWidth="1"/>
    <col min="4109" max="4109" width="10.3984375" style="282" customWidth="1"/>
    <col min="4110" max="4110" width="5.59765625" style="282" customWidth="1"/>
    <col min="4111" max="4111" width="1.1328125" style="282" customWidth="1"/>
    <col min="4112" max="4112" width="10.59765625" style="282" customWidth="1"/>
    <col min="4113" max="4113" width="6.3984375" style="282" customWidth="1"/>
    <col min="4114" max="4114" width="1.59765625" style="282" customWidth="1"/>
    <col min="4115" max="4115" width="13.1328125" style="282" customWidth="1"/>
    <col min="4116" max="4116" width="6.73046875" style="282" customWidth="1"/>
    <col min="4117" max="4117" width="1.73046875" style="282" customWidth="1"/>
    <col min="4118" max="4118" width="12" style="282" customWidth="1"/>
    <col min="4119" max="4119" width="12.265625" style="282" bestFit="1" customWidth="1"/>
    <col min="4120" max="4120" width="8.86328125" style="282"/>
    <col min="4121" max="4121" width="0" style="282" hidden="1" customWidth="1"/>
    <col min="4122" max="4347" width="8.86328125" style="282"/>
    <col min="4348" max="4348" width="3.1328125" style="282" bestFit="1" customWidth="1"/>
    <col min="4349" max="4349" width="28.59765625" style="282" customWidth="1"/>
    <col min="4350" max="4350" width="7.73046875" style="282" customWidth="1"/>
    <col min="4351" max="4351" width="6.59765625" style="282" customWidth="1"/>
    <col min="4352" max="4352" width="11.265625" style="282" bestFit="1" customWidth="1"/>
    <col min="4353" max="4353" width="9.86328125" style="282" bestFit="1" customWidth="1"/>
    <col min="4354" max="4354" width="12" style="282" bestFit="1" customWidth="1"/>
    <col min="4355" max="4355" width="8" style="282" customWidth="1"/>
    <col min="4356" max="4356" width="6.3984375" style="282" bestFit="1" customWidth="1"/>
    <col min="4357" max="4357" width="12.1328125" style="282" bestFit="1" customWidth="1"/>
    <col min="4358" max="4358" width="10.3984375" style="282" customWidth="1"/>
    <col min="4359" max="4359" width="8.86328125" style="282" bestFit="1" customWidth="1"/>
    <col min="4360" max="4360" width="11.265625" style="282" bestFit="1" customWidth="1"/>
    <col min="4361" max="4361" width="1" style="282" customWidth="1"/>
    <col min="4362" max="4362" width="11" style="282" customWidth="1"/>
    <col min="4363" max="4363" width="12.265625" style="282" bestFit="1" customWidth="1"/>
    <col min="4364" max="4364" width="1.265625" style="282" customWidth="1"/>
    <col min="4365" max="4365" width="10.3984375" style="282" customWidth="1"/>
    <col min="4366" max="4366" width="5.59765625" style="282" customWidth="1"/>
    <col min="4367" max="4367" width="1.1328125" style="282" customWidth="1"/>
    <col min="4368" max="4368" width="10.59765625" style="282" customWidth="1"/>
    <col min="4369" max="4369" width="6.3984375" style="282" customWidth="1"/>
    <col min="4370" max="4370" width="1.59765625" style="282" customWidth="1"/>
    <col min="4371" max="4371" width="13.1328125" style="282" customWidth="1"/>
    <col min="4372" max="4372" width="6.73046875" style="282" customWidth="1"/>
    <col min="4373" max="4373" width="1.73046875" style="282" customWidth="1"/>
    <col min="4374" max="4374" width="12" style="282" customWidth="1"/>
    <col min="4375" max="4375" width="12.265625" style="282" bestFit="1" customWidth="1"/>
    <col min="4376" max="4376" width="8.86328125" style="282"/>
    <col min="4377" max="4377" width="0" style="282" hidden="1" customWidth="1"/>
    <col min="4378" max="4603" width="8.86328125" style="282"/>
    <col min="4604" max="4604" width="3.1328125" style="282" bestFit="1" customWidth="1"/>
    <col min="4605" max="4605" width="28.59765625" style="282" customWidth="1"/>
    <col min="4606" max="4606" width="7.73046875" style="282" customWidth="1"/>
    <col min="4607" max="4607" width="6.59765625" style="282" customWidth="1"/>
    <col min="4608" max="4608" width="11.265625" style="282" bestFit="1" customWidth="1"/>
    <col min="4609" max="4609" width="9.86328125" style="282" bestFit="1" customWidth="1"/>
    <col min="4610" max="4610" width="12" style="282" bestFit="1" customWidth="1"/>
    <col min="4611" max="4611" width="8" style="282" customWidth="1"/>
    <col min="4612" max="4612" width="6.3984375" style="282" bestFit="1" customWidth="1"/>
    <col min="4613" max="4613" width="12.1328125" style="282" bestFit="1" customWidth="1"/>
    <col min="4614" max="4614" width="10.3984375" style="282" customWidth="1"/>
    <col min="4615" max="4615" width="8.86328125" style="282" bestFit="1" customWidth="1"/>
    <col min="4616" max="4616" width="11.265625" style="282" bestFit="1" customWidth="1"/>
    <col min="4617" max="4617" width="1" style="282" customWidth="1"/>
    <col min="4618" max="4618" width="11" style="282" customWidth="1"/>
    <col min="4619" max="4619" width="12.265625" style="282" bestFit="1" customWidth="1"/>
    <col min="4620" max="4620" width="1.265625" style="282" customWidth="1"/>
    <col min="4621" max="4621" width="10.3984375" style="282" customWidth="1"/>
    <col min="4622" max="4622" width="5.59765625" style="282" customWidth="1"/>
    <col min="4623" max="4623" width="1.1328125" style="282" customWidth="1"/>
    <col min="4624" max="4624" width="10.59765625" style="282" customWidth="1"/>
    <col min="4625" max="4625" width="6.3984375" style="282" customWidth="1"/>
    <col min="4626" max="4626" width="1.59765625" style="282" customWidth="1"/>
    <col min="4627" max="4627" width="13.1328125" style="282" customWidth="1"/>
    <col min="4628" max="4628" width="6.73046875" style="282" customWidth="1"/>
    <col min="4629" max="4629" width="1.73046875" style="282" customWidth="1"/>
    <col min="4630" max="4630" width="12" style="282" customWidth="1"/>
    <col min="4631" max="4631" width="12.265625" style="282" bestFit="1" customWidth="1"/>
    <col min="4632" max="4632" width="8.86328125" style="282"/>
    <col min="4633" max="4633" width="0" style="282" hidden="1" customWidth="1"/>
    <col min="4634" max="4859" width="8.86328125" style="282"/>
    <col min="4860" max="4860" width="3.1328125" style="282" bestFit="1" customWidth="1"/>
    <col min="4861" max="4861" width="28.59765625" style="282" customWidth="1"/>
    <col min="4862" max="4862" width="7.73046875" style="282" customWidth="1"/>
    <col min="4863" max="4863" width="6.59765625" style="282" customWidth="1"/>
    <col min="4864" max="4864" width="11.265625" style="282" bestFit="1" customWidth="1"/>
    <col min="4865" max="4865" width="9.86328125" style="282" bestFit="1" customWidth="1"/>
    <col min="4866" max="4866" width="12" style="282" bestFit="1" customWidth="1"/>
    <col min="4867" max="4867" width="8" style="282" customWidth="1"/>
    <col min="4868" max="4868" width="6.3984375" style="282" bestFit="1" customWidth="1"/>
    <col min="4869" max="4869" width="12.1328125" style="282" bestFit="1" customWidth="1"/>
    <col min="4870" max="4870" width="10.3984375" style="282" customWidth="1"/>
    <col min="4871" max="4871" width="8.86328125" style="282" bestFit="1" customWidth="1"/>
    <col min="4872" max="4872" width="11.265625" style="282" bestFit="1" customWidth="1"/>
    <col min="4873" max="4873" width="1" style="282" customWidth="1"/>
    <col min="4874" max="4874" width="11" style="282" customWidth="1"/>
    <col min="4875" max="4875" width="12.265625" style="282" bestFit="1" customWidth="1"/>
    <col min="4876" max="4876" width="1.265625" style="282" customWidth="1"/>
    <col min="4877" max="4877" width="10.3984375" style="282" customWidth="1"/>
    <col min="4878" max="4878" width="5.59765625" style="282" customWidth="1"/>
    <col min="4879" max="4879" width="1.1328125" style="282" customWidth="1"/>
    <col min="4880" max="4880" width="10.59765625" style="282" customWidth="1"/>
    <col min="4881" max="4881" width="6.3984375" style="282" customWidth="1"/>
    <col min="4882" max="4882" width="1.59765625" style="282" customWidth="1"/>
    <col min="4883" max="4883" width="13.1328125" style="282" customWidth="1"/>
    <col min="4884" max="4884" width="6.73046875" style="282" customWidth="1"/>
    <col min="4885" max="4885" width="1.73046875" style="282" customWidth="1"/>
    <col min="4886" max="4886" width="12" style="282" customWidth="1"/>
    <col min="4887" max="4887" width="12.265625" style="282" bestFit="1" customWidth="1"/>
    <col min="4888" max="4888" width="8.86328125" style="282"/>
    <col min="4889" max="4889" width="0" style="282" hidden="1" customWidth="1"/>
    <col min="4890" max="5115" width="8.86328125" style="282"/>
    <col min="5116" max="5116" width="3.1328125" style="282" bestFit="1" customWidth="1"/>
    <col min="5117" max="5117" width="28.59765625" style="282" customWidth="1"/>
    <col min="5118" max="5118" width="7.73046875" style="282" customWidth="1"/>
    <col min="5119" max="5119" width="6.59765625" style="282" customWidth="1"/>
    <col min="5120" max="5120" width="11.265625" style="282" bestFit="1" customWidth="1"/>
    <col min="5121" max="5121" width="9.86328125" style="282" bestFit="1" customWidth="1"/>
    <col min="5122" max="5122" width="12" style="282" bestFit="1" customWidth="1"/>
    <col min="5123" max="5123" width="8" style="282" customWidth="1"/>
    <col min="5124" max="5124" width="6.3984375" style="282" bestFit="1" customWidth="1"/>
    <col min="5125" max="5125" width="12.1328125" style="282" bestFit="1" customWidth="1"/>
    <col min="5126" max="5126" width="10.3984375" style="282" customWidth="1"/>
    <col min="5127" max="5127" width="8.86328125" style="282" bestFit="1" customWidth="1"/>
    <col min="5128" max="5128" width="11.265625" style="282" bestFit="1" customWidth="1"/>
    <col min="5129" max="5129" width="1" style="282" customWidth="1"/>
    <col min="5130" max="5130" width="11" style="282" customWidth="1"/>
    <col min="5131" max="5131" width="12.265625" style="282" bestFit="1" customWidth="1"/>
    <col min="5132" max="5132" width="1.265625" style="282" customWidth="1"/>
    <col min="5133" max="5133" width="10.3984375" style="282" customWidth="1"/>
    <col min="5134" max="5134" width="5.59765625" style="282" customWidth="1"/>
    <col min="5135" max="5135" width="1.1328125" style="282" customWidth="1"/>
    <col min="5136" max="5136" width="10.59765625" style="282" customWidth="1"/>
    <col min="5137" max="5137" width="6.3984375" style="282" customWidth="1"/>
    <col min="5138" max="5138" width="1.59765625" style="282" customWidth="1"/>
    <col min="5139" max="5139" width="13.1328125" style="282" customWidth="1"/>
    <col min="5140" max="5140" width="6.73046875" style="282" customWidth="1"/>
    <col min="5141" max="5141" width="1.73046875" style="282" customWidth="1"/>
    <col min="5142" max="5142" width="12" style="282" customWidth="1"/>
    <col min="5143" max="5143" width="12.265625" style="282" bestFit="1" customWidth="1"/>
    <col min="5144" max="5144" width="8.86328125" style="282"/>
    <col min="5145" max="5145" width="0" style="282" hidden="1" customWidth="1"/>
    <col min="5146" max="5371" width="8.86328125" style="282"/>
    <col min="5372" max="5372" width="3.1328125" style="282" bestFit="1" customWidth="1"/>
    <col min="5373" max="5373" width="28.59765625" style="282" customWidth="1"/>
    <col min="5374" max="5374" width="7.73046875" style="282" customWidth="1"/>
    <col min="5375" max="5375" width="6.59765625" style="282" customWidth="1"/>
    <col min="5376" max="5376" width="11.265625" style="282" bestFit="1" customWidth="1"/>
    <col min="5377" max="5377" width="9.86328125" style="282" bestFit="1" customWidth="1"/>
    <col min="5378" max="5378" width="12" style="282" bestFit="1" customWidth="1"/>
    <col min="5379" max="5379" width="8" style="282" customWidth="1"/>
    <col min="5380" max="5380" width="6.3984375" style="282" bestFit="1" customWidth="1"/>
    <col min="5381" max="5381" width="12.1328125" style="282" bestFit="1" customWidth="1"/>
    <col min="5382" max="5382" width="10.3984375" style="282" customWidth="1"/>
    <col min="5383" max="5383" width="8.86328125" style="282" bestFit="1" customWidth="1"/>
    <col min="5384" max="5384" width="11.265625" style="282" bestFit="1" customWidth="1"/>
    <col min="5385" max="5385" width="1" style="282" customWidth="1"/>
    <col min="5386" max="5386" width="11" style="282" customWidth="1"/>
    <col min="5387" max="5387" width="12.265625" style="282" bestFit="1" customWidth="1"/>
    <col min="5388" max="5388" width="1.265625" style="282" customWidth="1"/>
    <col min="5389" max="5389" width="10.3984375" style="282" customWidth="1"/>
    <col min="5390" max="5390" width="5.59765625" style="282" customWidth="1"/>
    <col min="5391" max="5391" width="1.1328125" style="282" customWidth="1"/>
    <col min="5392" max="5392" width="10.59765625" style="282" customWidth="1"/>
    <col min="5393" max="5393" width="6.3984375" style="282" customWidth="1"/>
    <col min="5394" max="5394" width="1.59765625" style="282" customWidth="1"/>
    <col min="5395" max="5395" width="13.1328125" style="282" customWidth="1"/>
    <col min="5396" max="5396" width="6.73046875" style="282" customWidth="1"/>
    <col min="5397" max="5397" width="1.73046875" style="282" customWidth="1"/>
    <col min="5398" max="5398" width="12" style="282" customWidth="1"/>
    <col min="5399" max="5399" width="12.265625" style="282" bestFit="1" customWidth="1"/>
    <col min="5400" max="5400" width="8.86328125" style="282"/>
    <col min="5401" max="5401" width="0" style="282" hidden="1" customWidth="1"/>
    <col min="5402" max="5627" width="8.86328125" style="282"/>
    <col min="5628" max="5628" width="3.1328125" style="282" bestFit="1" customWidth="1"/>
    <col min="5629" max="5629" width="28.59765625" style="282" customWidth="1"/>
    <col min="5630" max="5630" width="7.73046875" style="282" customWidth="1"/>
    <col min="5631" max="5631" width="6.59765625" style="282" customWidth="1"/>
    <col min="5632" max="5632" width="11.265625" style="282" bestFit="1" customWidth="1"/>
    <col min="5633" max="5633" width="9.86328125" style="282" bestFit="1" customWidth="1"/>
    <col min="5634" max="5634" width="12" style="282" bestFit="1" customWidth="1"/>
    <col min="5635" max="5635" width="8" style="282" customWidth="1"/>
    <col min="5636" max="5636" width="6.3984375" style="282" bestFit="1" customWidth="1"/>
    <col min="5637" max="5637" width="12.1328125" style="282" bestFit="1" customWidth="1"/>
    <col min="5638" max="5638" width="10.3984375" style="282" customWidth="1"/>
    <col min="5639" max="5639" width="8.86328125" style="282" bestFit="1" customWidth="1"/>
    <col min="5640" max="5640" width="11.265625" style="282" bestFit="1" customWidth="1"/>
    <col min="5641" max="5641" width="1" style="282" customWidth="1"/>
    <col min="5642" max="5642" width="11" style="282" customWidth="1"/>
    <col min="5643" max="5643" width="12.265625" style="282" bestFit="1" customWidth="1"/>
    <col min="5644" max="5644" width="1.265625" style="282" customWidth="1"/>
    <col min="5645" max="5645" width="10.3984375" style="282" customWidth="1"/>
    <col min="5646" max="5646" width="5.59765625" style="282" customWidth="1"/>
    <col min="5647" max="5647" width="1.1328125" style="282" customWidth="1"/>
    <col min="5648" max="5648" width="10.59765625" style="282" customWidth="1"/>
    <col min="5649" max="5649" width="6.3984375" style="282" customWidth="1"/>
    <col min="5650" max="5650" width="1.59765625" style="282" customWidth="1"/>
    <col min="5651" max="5651" width="13.1328125" style="282" customWidth="1"/>
    <col min="5652" max="5652" width="6.73046875" style="282" customWidth="1"/>
    <col min="5653" max="5653" width="1.73046875" style="282" customWidth="1"/>
    <col min="5654" max="5654" width="12" style="282" customWidth="1"/>
    <col min="5655" max="5655" width="12.265625" style="282" bestFit="1" customWidth="1"/>
    <col min="5656" max="5656" width="8.86328125" style="282"/>
    <col min="5657" max="5657" width="0" style="282" hidden="1" customWidth="1"/>
    <col min="5658" max="5883" width="8.86328125" style="282"/>
    <col min="5884" max="5884" width="3.1328125" style="282" bestFit="1" customWidth="1"/>
    <col min="5885" max="5885" width="28.59765625" style="282" customWidth="1"/>
    <col min="5886" max="5886" width="7.73046875" style="282" customWidth="1"/>
    <col min="5887" max="5887" width="6.59765625" style="282" customWidth="1"/>
    <col min="5888" max="5888" width="11.265625" style="282" bestFit="1" customWidth="1"/>
    <col min="5889" max="5889" width="9.86328125" style="282" bestFit="1" customWidth="1"/>
    <col min="5890" max="5890" width="12" style="282" bestFit="1" customWidth="1"/>
    <col min="5891" max="5891" width="8" style="282" customWidth="1"/>
    <col min="5892" max="5892" width="6.3984375" style="282" bestFit="1" customWidth="1"/>
    <col min="5893" max="5893" width="12.1328125" style="282" bestFit="1" customWidth="1"/>
    <col min="5894" max="5894" width="10.3984375" style="282" customWidth="1"/>
    <col min="5895" max="5895" width="8.86328125" style="282" bestFit="1" customWidth="1"/>
    <col min="5896" max="5896" width="11.265625" style="282" bestFit="1" customWidth="1"/>
    <col min="5897" max="5897" width="1" style="282" customWidth="1"/>
    <col min="5898" max="5898" width="11" style="282" customWidth="1"/>
    <col min="5899" max="5899" width="12.265625" style="282" bestFit="1" customWidth="1"/>
    <col min="5900" max="5900" width="1.265625" style="282" customWidth="1"/>
    <col min="5901" max="5901" width="10.3984375" style="282" customWidth="1"/>
    <col min="5902" max="5902" width="5.59765625" style="282" customWidth="1"/>
    <col min="5903" max="5903" width="1.1328125" style="282" customWidth="1"/>
    <col min="5904" max="5904" width="10.59765625" style="282" customWidth="1"/>
    <col min="5905" max="5905" width="6.3984375" style="282" customWidth="1"/>
    <col min="5906" max="5906" width="1.59765625" style="282" customWidth="1"/>
    <col min="5907" max="5907" width="13.1328125" style="282" customWidth="1"/>
    <col min="5908" max="5908" width="6.73046875" style="282" customWidth="1"/>
    <col min="5909" max="5909" width="1.73046875" style="282" customWidth="1"/>
    <col min="5910" max="5910" width="12" style="282" customWidth="1"/>
    <col min="5911" max="5911" width="12.265625" style="282" bestFit="1" customWidth="1"/>
    <col min="5912" max="5912" width="8.86328125" style="282"/>
    <col min="5913" max="5913" width="0" style="282" hidden="1" customWidth="1"/>
    <col min="5914" max="6139" width="8.86328125" style="282"/>
    <col min="6140" max="6140" width="3.1328125" style="282" bestFit="1" customWidth="1"/>
    <col min="6141" max="6141" width="28.59765625" style="282" customWidth="1"/>
    <col min="6142" max="6142" width="7.73046875" style="282" customWidth="1"/>
    <col min="6143" max="6143" width="6.59765625" style="282" customWidth="1"/>
    <col min="6144" max="6144" width="11.265625" style="282" bestFit="1" customWidth="1"/>
    <col min="6145" max="6145" width="9.86328125" style="282" bestFit="1" customWidth="1"/>
    <col min="6146" max="6146" width="12" style="282" bestFit="1" customWidth="1"/>
    <col min="6147" max="6147" width="8" style="282" customWidth="1"/>
    <col min="6148" max="6148" width="6.3984375" style="282" bestFit="1" customWidth="1"/>
    <col min="6149" max="6149" width="12.1328125" style="282" bestFit="1" customWidth="1"/>
    <col min="6150" max="6150" width="10.3984375" style="282" customWidth="1"/>
    <col min="6151" max="6151" width="8.86328125" style="282" bestFit="1" customWidth="1"/>
    <col min="6152" max="6152" width="11.265625" style="282" bestFit="1" customWidth="1"/>
    <col min="6153" max="6153" width="1" style="282" customWidth="1"/>
    <col min="6154" max="6154" width="11" style="282" customWidth="1"/>
    <col min="6155" max="6155" width="12.265625" style="282" bestFit="1" customWidth="1"/>
    <col min="6156" max="6156" width="1.265625" style="282" customWidth="1"/>
    <col min="6157" max="6157" width="10.3984375" style="282" customWidth="1"/>
    <col min="6158" max="6158" width="5.59765625" style="282" customWidth="1"/>
    <col min="6159" max="6159" width="1.1328125" style="282" customWidth="1"/>
    <col min="6160" max="6160" width="10.59765625" style="282" customWidth="1"/>
    <col min="6161" max="6161" width="6.3984375" style="282" customWidth="1"/>
    <col min="6162" max="6162" width="1.59765625" style="282" customWidth="1"/>
    <col min="6163" max="6163" width="13.1328125" style="282" customWidth="1"/>
    <col min="6164" max="6164" width="6.73046875" style="282" customWidth="1"/>
    <col min="6165" max="6165" width="1.73046875" style="282" customWidth="1"/>
    <col min="6166" max="6166" width="12" style="282" customWidth="1"/>
    <col min="6167" max="6167" width="12.265625" style="282" bestFit="1" customWidth="1"/>
    <col min="6168" max="6168" width="8.86328125" style="282"/>
    <col min="6169" max="6169" width="0" style="282" hidden="1" customWidth="1"/>
    <col min="6170" max="6395" width="8.86328125" style="282"/>
    <col min="6396" max="6396" width="3.1328125" style="282" bestFit="1" customWidth="1"/>
    <col min="6397" max="6397" width="28.59765625" style="282" customWidth="1"/>
    <col min="6398" max="6398" width="7.73046875" style="282" customWidth="1"/>
    <col min="6399" max="6399" width="6.59765625" style="282" customWidth="1"/>
    <col min="6400" max="6400" width="11.265625" style="282" bestFit="1" customWidth="1"/>
    <col min="6401" max="6401" width="9.86328125" style="282" bestFit="1" customWidth="1"/>
    <col min="6402" max="6402" width="12" style="282" bestFit="1" customWidth="1"/>
    <col min="6403" max="6403" width="8" style="282" customWidth="1"/>
    <col min="6404" max="6404" width="6.3984375" style="282" bestFit="1" customWidth="1"/>
    <col min="6405" max="6405" width="12.1328125" style="282" bestFit="1" customWidth="1"/>
    <col min="6406" max="6406" width="10.3984375" style="282" customWidth="1"/>
    <col min="6407" max="6407" width="8.86328125" style="282" bestFit="1" customWidth="1"/>
    <col min="6408" max="6408" width="11.265625" style="282" bestFit="1" customWidth="1"/>
    <col min="6409" max="6409" width="1" style="282" customWidth="1"/>
    <col min="6410" max="6410" width="11" style="282" customWidth="1"/>
    <col min="6411" max="6411" width="12.265625" style="282" bestFit="1" customWidth="1"/>
    <col min="6412" max="6412" width="1.265625" style="282" customWidth="1"/>
    <col min="6413" max="6413" width="10.3984375" style="282" customWidth="1"/>
    <col min="6414" max="6414" width="5.59765625" style="282" customWidth="1"/>
    <col min="6415" max="6415" width="1.1328125" style="282" customWidth="1"/>
    <col min="6416" max="6416" width="10.59765625" style="282" customWidth="1"/>
    <col min="6417" max="6417" width="6.3984375" style="282" customWidth="1"/>
    <col min="6418" max="6418" width="1.59765625" style="282" customWidth="1"/>
    <col min="6419" max="6419" width="13.1328125" style="282" customWidth="1"/>
    <col min="6420" max="6420" width="6.73046875" style="282" customWidth="1"/>
    <col min="6421" max="6421" width="1.73046875" style="282" customWidth="1"/>
    <col min="6422" max="6422" width="12" style="282" customWidth="1"/>
    <col min="6423" max="6423" width="12.265625" style="282" bestFit="1" customWidth="1"/>
    <col min="6424" max="6424" width="8.86328125" style="282"/>
    <col min="6425" max="6425" width="0" style="282" hidden="1" customWidth="1"/>
    <col min="6426" max="6651" width="8.86328125" style="282"/>
    <col min="6652" max="6652" width="3.1328125" style="282" bestFit="1" customWidth="1"/>
    <col min="6653" max="6653" width="28.59765625" style="282" customWidth="1"/>
    <col min="6654" max="6654" width="7.73046875" style="282" customWidth="1"/>
    <col min="6655" max="6655" width="6.59765625" style="282" customWidth="1"/>
    <col min="6656" max="6656" width="11.265625" style="282" bestFit="1" customWidth="1"/>
    <col min="6657" max="6657" width="9.86328125" style="282" bestFit="1" customWidth="1"/>
    <col min="6658" max="6658" width="12" style="282" bestFit="1" customWidth="1"/>
    <col min="6659" max="6659" width="8" style="282" customWidth="1"/>
    <col min="6660" max="6660" width="6.3984375" style="282" bestFit="1" customWidth="1"/>
    <col min="6661" max="6661" width="12.1328125" style="282" bestFit="1" customWidth="1"/>
    <col min="6662" max="6662" width="10.3984375" style="282" customWidth="1"/>
    <col min="6663" max="6663" width="8.86328125" style="282" bestFit="1" customWidth="1"/>
    <col min="6664" max="6664" width="11.265625" style="282" bestFit="1" customWidth="1"/>
    <col min="6665" max="6665" width="1" style="282" customWidth="1"/>
    <col min="6666" max="6666" width="11" style="282" customWidth="1"/>
    <col min="6667" max="6667" width="12.265625" style="282" bestFit="1" customWidth="1"/>
    <col min="6668" max="6668" width="1.265625" style="282" customWidth="1"/>
    <col min="6669" max="6669" width="10.3984375" style="282" customWidth="1"/>
    <col min="6670" max="6670" width="5.59765625" style="282" customWidth="1"/>
    <col min="6671" max="6671" width="1.1328125" style="282" customWidth="1"/>
    <col min="6672" max="6672" width="10.59765625" style="282" customWidth="1"/>
    <col min="6673" max="6673" width="6.3984375" style="282" customWidth="1"/>
    <col min="6674" max="6674" width="1.59765625" style="282" customWidth="1"/>
    <col min="6675" max="6675" width="13.1328125" style="282" customWidth="1"/>
    <col min="6676" max="6676" width="6.73046875" style="282" customWidth="1"/>
    <col min="6677" max="6677" width="1.73046875" style="282" customWidth="1"/>
    <col min="6678" max="6678" width="12" style="282" customWidth="1"/>
    <col min="6679" max="6679" width="12.265625" style="282" bestFit="1" customWidth="1"/>
    <col min="6680" max="6680" width="8.86328125" style="282"/>
    <col min="6681" max="6681" width="0" style="282" hidden="1" customWidth="1"/>
    <col min="6682" max="6907" width="8.86328125" style="282"/>
    <col min="6908" max="6908" width="3.1328125" style="282" bestFit="1" customWidth="1"/>
    <col min="6909" max="6909" width="28.59765625" style="282" customWidth="1"/>
    <col min="6910" max="6910" width="7.73046875" style="282" customWidth="1"/>
    <col min="6911" max="6911" width="6.59765625" style="282" customWidth="1"/>
    <col min="6912" max="6912" width="11.265625" style="282" bestFit="1" customWidth="1"/>
    <col min="6913" max="6913" width="9.86328125" style="282" bestFit="1" customWidth="1"/>
    <col min="6914" max="6914" width="12" style="282" bestFit="1" customWidth="1"/>
    <col min="6915" max="6915" width="8" style="282" customWidth="1"/>
    <col min="6916" max="6916" width="6.3984375" style="282" bestFit="1" customWidth="1"/>
    <col min="6917" max="6917" width="12.1328125" style="282" bestFit="1" customWidth="1"/>
    <col min="6918" max="6918" width="10.3984375" style="282" customWidth="1"/>
    <col min="6919" max="6919" width="8.86328125" style="282" bestFit="1" customWidth="1"/>
    <col min="6920" max="6920" width="11.265625" style="282" bestFit="1" customWidth="1"/>
    <col min="6921" max="6921" width="1" style="282" customWidth="1"/>
    <col min="6922" max="6922" width="11" style="282" customWidth="1"/>
    <col min="6923" max="6923" width="12.265625" style="282" bestFit="1" customWidth="1"/>
    <col min="6924" max="6924" width="1.265625" style="282" customWidth="1"/>
    <col min="6925" max="6925" width="10.3984375" style="282" customWidth="1"/>
    <col min="6926" max="6926" width="5.59765625" style="282" customWidth="1"/>
    <col min="6927" max="6927" width="1.1328125" style="282" customWidth="1"/>
    <col min="6928" max="6928" width="10.59765625" style="282" customWidth="1"/>
    <col min="6929" max="6929" width="6.3984375" style="282" customWidth="1"/>
    <col min="6930" max="6930" width="1.59765625" style="282" customWidth="1"/>
    <col min="6931" max="6931" width="13.1328125" style="282" customWidth="1"/>
    <col min="6932" max="6932" width="6.73046875" style="282" customWidth="1"/>
    <col min="6933" max="6933" width="1.73046875" style="282" customWidth="1"/>
    <col min="6934" max="6934" width="12" style="282" customWidth="1"/>
    <col min="6935" max="6935" width="12.265625" style="282" bestFit="1" customWidth="1"/>
    <col min="6936" max="6936" width="8.86328125" style="282"/>
    <col min="6937" max="6937" width="0" style="282" hidden="1" customWidth="1"/>
    <col min="6938" max="7163" width="8.86328125" style="282"/>
    <col min="7164" max="7164" width="3.1328125" style="282" bestFit="1" customWidth="1"/>
    <col min="7165" max="7165" width="28.59765625" style="282" customWidth="1"/>
    <col min="7166" max="7166" width="7.73046875" style="282" customWidth="1"/>
    <col min="7167" max="7167" width="6.59765625" style="282" customWidth="1"/>
    <col min="7168" max="7168" width="11.265625" style="282" bestFit="1" customWidth="1"/>
    <col min="7169" max="7169" width="9.86328125" style="282" bestFit="1" customWidth="1"/>
    <col min="7170" max="7170" width="12" style="282" bestFit="1" customWidth="1"/>
    <col min="7171" max="7171" width="8" style="282" customWidth="1"/>
    <col min="7172" max="7172" width="6.3984375" style="282" bestFit="1" customWidth="1"/>
    <col min="7173" max="7173" width="12.1328125" style="282" bestFit="1" customWidth="1"/>
    <col min="7174" max="7174" width="10.3984375" style="282" customWidth="1"/>
    <col min="7175" max="7175" width="8.86328125" style="282" bestFit="1" customWidth="1"/>
    <col min="7176" max="7176" width="11.265625" style="282" bestFit="1" customWidth="1"/>
    <col min="7177" max="7177" width="1" style="282" customWidth="1"/>
    <col min="7178" max="7178" width="11" style="282" customWidth="1"/>
    <col min="7179" max="7179" width="12.265625" style="282" bestFit="1" customWidth="1"/>
    <col min="7180" max="7180" width="1.265625" style="282" customWidth="1"/>
    <col min="7181" max="7181" width="10.3984375" style="282" customWidth="1"/>
    <col min="7182" max="7182" width="5.59765625" style="282" customWidth="1"/>
    <col min="7183" max="7183" width="1.1328125" style="282" customWidth="1"/>
    <col min="7184" max="7184" width="10.59765625" style="282" customWidth="1"/>
    <col min="7185" max="7185" width="6.3984375" style="282" customWidth="1"/>
    <col min="7186" max="7186" width="1.59765625" style="282" customWidth="1"/>
    <col min="7187" max="7187" width="13.1328125" style="282" customWidth="1"/>
    <col min="7188" max="7188" width="6.73046875" style="282" customWidth="1"/>
    <col min="7189" max="7189" width="1.73046875" style="282" customWidth="1"/>
    <col min="7190" max="7190" width="12" style="282" customWidth="1"/>
    <col min="7191" max="7191" width="12.265625" style="282" bestFit="1" customWidth="1"/>
    <col min="7192" max="7192" width="8.86328125" style="282"/>
    <col min="7193" max="7193" width="0" style="282" hidden="1" customWidth="1"/>
    <col min="7194" max="7419" width="8.86328125" style="282"/>
    <col min="7420" max="7420" width="3.1328125" style="282" bestFit="1" customWidth="1"/>
    <col min="7421" max="7421" width="28.59765625" style="282" customWidth="1"/>
    <col min="7422" max="7422" width="7.73046875" style="282" customWidth="1"/>
    <col min="7423" max="7423" width="6.59765625" style="282" customWidth="1"/>
    <col min="7424" max="7424" width="11.265625" style="282" bestFit="1" customWidth="1"/>
    <col min="7425" max="7425" width="9.86328125" style="282" bestFit="1" customWidth="1"/>
    <col min="7426" max="7426" width="12" style="282" bestFit="1" customWidth="1"/>
    <col min="7427" max="7427" width="8" style="282" customWidth="1"/>
    <col min="7428" max="7428" width="6.3984375" style="282" bestFit="1" customWidth="1"/>
    <col min="7429" max="7429" width="12.1328125" style="282" bestFit="1" customWidth="1"/>
    <col min="7430" max="7430" width="10.3984375" style="282" customWidth="1"/>
    <col min="7431" max="7431" width="8.86328125" style="282" bestFit="1" customWidth="1"/>
    <col min="7432" max="7432" width="11.265625" style="282" bestFit="1" customWidth="1"/>
    <col min="7433" max="7433" width="1" style="282" customWidth="1"/>
    <col min="7434" max="7434" width="11" style="282" customWidth="1"/>
    <col min="7435" max="7435" width="12.265625" style="282" bestFit="1" customWidth="1"/>
    <col min="7436" max="7436" width="1.265625" style="282" customWidth="1"/>
    <col min="7437" max="7437" width="10.3984375" style="282" customWidth="1"/>
    <col min="7438" max="7438" width="5.59765625" style="282" customWidth="1"/>
    <col min="7439" max="7439" width="1.1328125" style="282" customWidth="1"/>
    <col min="7440" max="7440" width="10.59765625" style="282" customWidth="1"/>
    <col min="7441" max="7441" width="6.3984375" style="282" customWidth="1"/>
    <col min="7442" max="7442" width="1.59765625" style="282" customWidth="1"/>
    <col min="7443" max="7443" width="13.1328125" style="282" customWidth="1"/>
    <col min="7444" max="7444" width="6.73046875" style="282" customWidth="1"/>
    <col min="7445" max="7445" width="1.73046875" style="282" customWidth="1"/>
    <col min="7446" max="7446" width="12" style="282" customWidth="1"/>
    <col min="7447" max="7447" width="12.265625" style="282" bestFit="1" customWidth="1"/>
    <col min="7448" max="7448" width="8.86328125" style="282"/>
    <col min="7449" max="7449" width="0" style="282" hidden="1" customWidth="1"/>
    <col min="7450" max="7675" width="8.86328125" style="282"/>
    <col min="7676" max="7676" width="3.1328125" style="282" bestFit="1" customWidth="1"/>
    <col min="7677" max="7677" width="28.59765625" style="282" customWidth="1"/>
    <col min="7678" max="7678" width="7.73046875" style="282" customWidth="1"/>
    <col min="7679" max="7679" width="6.59765625" style="282" customWidth="1"/>
    <col min="7680" max="7680" width="11.265625" style="282" bestFit="1" customWidth="1"/>
    <col min="7681" max="7681" width="9.86328125" style="282" bestFit="1" customWidth="1"/>
    <col min="7682" max="7682" width="12" style="282" bestFit="1" customWidth="1"/>
    <col min="7683" max="7683" width="8" style="282" customWidth="1"/>
    <col min="7684" max="7684" width="6.3984375" style="282" bestFit="1" customWidth="1"/>
    <col min="7685" max="7685" width="12.1328125" style="282" bestFit="1" customWidth="1"/>
    <col min="7686" max="7686" width="10.3984375" style="282" customWidth="1"/>
    <col min="7687" max="7687" width="8.86328125" style="282" bestFit="1" customWidth="1"/>
    <col min="7688" max="7688" width="11.265625" style="282" bestFit="1" customWidth="1"/>
    <col min="7689" max="7689" width="1" style="282" customWidth="1"/>
    <col min="7690" max="7690" width="11" style="282" customWidth="1"/>
    <col min="7691" max="7691" width="12.265625" style="282" bestFit="1" customWidth="1"/>
    <col min="7692" max="7692" width="1.265625" style="282" customWidth="1"/>
    <col min="7693" max="7693" width="10.3984375" style="282" customWidth="1"/>
    <col min="7694" max="7694" width="5.59765625" style="282" customWidth="1"/>
    <col min="7695" max="7695" width="1.1328125" style="282" customWidth="1"/>
    <col min="7696" max="7696" width="10.59765625" style="282" customWidth="1"/>
    <col min="7697" max="7697" width="6.3984375" style="282" customWidth="1"/>
    <col min="7698" max="7698" width="1.59765625" style="282" customWidth="1"/>
    <col min="7699" max="7699" width="13.1328125" style="282" customWidth="1"/>
    <col min="7700" max="7700" width="6.73046875" style="282" customWidth="1"/>
    <col min="7701" max="7701" width="1.73046875" style="282" customWidth="1"/>
    <col min="7702" max="7702" width="12" style="282" customWidth="1"/>
    <col min="7703" max="7703" width="12.265625" style="282" bestFit="1" customWidth="1"/>
    <col min="7704" max="7704" width="8.86328125" style="282"/>
    <col min="7705" max="7705" width="0" style="282" hidden="1" customWidth="1"/>
    <col min="7706" max="7931" width="8.86328125" style="282"/>
    <col min="7932" max="7932" width="3.1328125" style="282" bestFit="1" customWidth="1"/>
    <col min="7933" max="7933" width="28.59765625" style="282" customWidth="1"/>
    <col min="7934" max="7934" width="7.73046875" style="282" customWidth="1"/>
    <col min="7935" max="7935" width="6.59765625" style="282" customWidth="1"/>
    <col min="7936" max="7936" width="11.265625" style="282" bestFit="1" customWidth="1"/>
    <col min="7937" max="7937" width="9.86328125" style="282" bestFit="1" customWidth="1"/>
    <col min="7938" max="7938" width="12" style="282" bestFit="1" customWidth="1"/>
    <col min="7939" max="7939" width="8" style="282" customWidth="1"/>
    <col min="7940" max="7940" width="6.3984375" style="282" bestFit="1" customWidth="1"/>
    <col min="7941" max="7941" width="12.1328125" style="282" bestFit="1" customWidth="1"/>
    <col min="7942" max="7942" width="10.3984375" style="282" customWidth="1"/>
    <col min="7943" max="7943" width="8.86328125" style="282" bestFit="1" customWidth="1"/>
    <col min="7944" max="7944" width="11.265625" style="282" bestFit="1" customWidth="1"/>
    <col min="7945" max="7945" width="1" style="282" customWidth="1"/>
    <col min="7946" max="7946" width="11" style="282" customWidth="1"/>
    <col min="7947" max="7947" width="12.265625" style="282" bestFit="1" customWidth="1"/>
    <col min="7948" max="7948" width="1.265625" style="282" customWidth="1"/>
    <col min="7949" max="7949" width="10.3984375" style="282" customWidth="1"/>
    <col min="7950" max="7950" width="5.59765625" style="282" customWidth="1"/>
    <col min="7951" max="7951" width="1.1328125" style="282" customWidth="1"/>
    <col min="7952" max="7952" width="10.59765625" style="282" customWidth="1"/>
    <col min="7953" max="7953" width="6.3984375" style="282" customWidth="1"/>
    <col min="7954" max="7954" width="1.59765625" style="282" customWidth="1"/>
    <col min="7955" max="7955" width="13.1328125" style="282" customWidth="1"/>
    <col min="7956" max="7956" width="6.73046875" style="282" customWidth="1"/>
    <col min="7957" max="7957" width="1.73046875" style="282" customWidth="1"/>
    <col min="7958" max="7958" width="12" style="282" customWidth="1"/>
    <col min="7959" max="7959" width="12.265625" style="282" bestFit="1" customWidth="1"/>
    <col min="7960" max="7960" width="8.86328125" style="282"/>
    <col min="7961" max="7961" width="0" style="282" hidden="1" customWidth="1"/>
    <col min="7962" max="8187" width="8.86328125" style="282"/>
    <col min="8188" max="8188" width="3.1328125" style="282" bestFit="1" customWidth="1"/>
    <col min="8189" max="8189" width="28.59765625" style="282" customWidth="1"/>
    <col min="8190" max="8190" width="7.73046875" style="282" customWidth="1"/>
    <col min="8191" max="8191" width="6.59765625" style="282" customWidth="1"/>
    <col min="8192" max="8192" width="11.265625" style="282" bestFit="1" customWidth="1"/>
    <col min="8193" max="8193" width="9.86328125" style="282" bestFit="1" customWidth="1"/>
    <col min="8194" max="8194" width="12" style="282" bestFit="1" customWidth="1"/>
    <col min="8195" max="8195" width="8" style="282" customWidth="1"/>
    <col min="8196" max="8196" width="6.3984375" style="282" bestFit="1" customWidth="1"/>
    <col min="8197" max="8197" width="12.1328125" style="282" bestFit="1" customWidth="1"/>
    <col min="8198" max="8198" width="10.3984375" style="282" customWidth="1"/>
    <col min="8199" max="8199" width="8.86328125" style="282" bestFit="1" customWidth="1"/>
    <col min="8200" max="8200" width="11.265625" style="282" bestFit="1" customWidth="1"/>
    <col min="8201" max="8201" width="1" style="282" customWidth="1"/>
    <col min="8202" max="8202" width="11" style="282" customWidth="1"/>
    <col min="8203" max="8203" width="12.265625" style="282" bestFit="1" customWidth="1"/>
    <col min="8204" max="8204" width="1.265625" style="282" customWidth="1"/>
    <col min="8205" max="8205" width="10.3984375" style="282" customWidth="1"/>
    <col min="8206" max="8206" width="5.59765625" style="282" customWidth="1"/>
    <col min="8207" max="8207" width="1.1328125" style="282" customWidth="1"/>
    <col min="8208" max="8208" width="10.59765625" style="282" customWidth="1"/>
    <col min="8209" max="8209" width="6.3984375" style="282" customWidth="1"/>
    <col min="8210" max="8210" width="1.59765625" style="282" customWidth="1"/>
    <col min="8211" max="8211" width="13.1328125" style="282" customWidth="1"/>
    <col min="8212" max="8212" width="6.73046875" style="282" customWidth="1"/>
    <col min="8213" max="8213" width="1.73046875" style="282" customWidth="1"/>
    <col min="8214" max="8214" width="12" style="282" customWidth="1"/>
    <col min="8215" max="8215" width="12.265625" style="282" bestFit="1" customWidth="1"/>
    <col min="8216" max="8216" width="8.86328125" style="282"/>
    <col min="8217" max="8217" width="0" style="282" hidden="1" customWidth="1"/>
    <col min="8218" max="8443" width="8.86328125" style="282"/>
    <col min="8444" max="8444" width="3.1328125" style="282" bestFit="1" customWidth="1"/>
    <col min="8445" max="8445" width="28.59765625" style="282" customWidth="1"/>
    <col min="8446" max="8446" width="7.73046875" style="282" customWidth="1"/>
    <col min="8447" max="8447" width="6.59765625" style="282" customWidth="1"/>
    <col min="8448" max="8448" width="11.265625" style="282" bestFit="1" customWidth="1"/>
    <col min="8449" max="8449" width="9.86328125" style="282" bestFit="1" customWidth="1"/>
    <col min="8450" max="8450" width="12" style="282" bestFit="1" customWidth="1"/>
    <col min="8451" max="8451" width="8" style="282" customWidth="1"/>
    <col min="8452" max="8452" width="6.3984375" style="282" bestFit="1" customWidth="1"/>
    <col min="8453" max="8453" width="12.1328125" style="282" bestFit="1" customWidth="1"/>
    <col min="8454" max="8454" width="10.3984375" style="282" customWidth="1"/>
    <col min="8455" max="8455" width="8.86328125" style="282" bestFit="1" customWidth="1"/>
    <col min="8456" max="8456" width="11.265625" style="282" bestFit="1" customWidth="1"/>
    <col min="8457" max="8457" width="1" style="282" customWidth="1"/>
    <col min="8458" max="8458" width="11" style="282" customWidth="1"/>
    <col min="8459" max="8459" width="12.265625" style="282" bestFit="1" customWidth="1"/>
    <col min="8460" max="8460" width="1.265625" style="282" customWidth="1"/>
    <col min="8461" max="8461" width="10.3984375" style="282" customWidth="1"/>
    <col min="8462" max="8462" width="5.59765625" style="282" customWidth="1"/>
    <col min="8463" max="8463" width="1.1328125" style="282" customWidth="1"/>
    <col min="8464" max="8464" width="10.59765625" style="282" customWidth="1"/>
    <col min="8465" max="8465" width="6.3984375" style="282" customWidth="1"/>
    <col min="8466" max="8466" width="1.59765625" style="282" customWidth="1"/>
    <col min="8467" max="8467" width="13.1328125" style="282" customWidth="1"/>
    <col min="8468" max="8468" width="6.73046875" style="282" customWidth="1"/>
    <col min="8469" max="8469" width="1.73046875" style="282" customWidth="1"/>
    <col min="8470" max="8470" width="12" style="282" customWidth="1"/>
    <col min="8471" max="8471" width="12.265625" style="282" bestFit="1" customWidth="1"/>
    <col min="8472" max="8472" width="8.86328125" style="282"/>
    <col min="8473" max="8473" width="0" style="282" hidden="1" customWidth="1"/>
    <col min="8474" max="8699" width="8.86328125" style="282"/>
    <col min="8700" max="8700" width="3.1328125" style="282" bestFit="1" customWidth="1"/>
    <col min="8701" max="8701" width="28.59765625" style="282" customWidth="1"/>
    <col min="8702" max="8702" width="7.73046875" style="282" customWidth="1"/>
    <col min="8703" max="8703" width="6.59765625" style="282" customWidth="1"/>
    <col min="8704" max="8704" width="11.265625" style="282" bestFit="1" customWidth="1"/>
    <col min="8705" max="8705" width="9.86328125" style="282" bestFit="1" customWidth="1"/>
    <col min="8706" max="8706" width="12" style="282" bestFit="1" customWidth="1"/>
    <col min="8707" max="8707" width="8" style="282" customWidth="1"/>
    <col min="8708" max="8708" width="6.3984375" style="282" bestFit="1" customWidth="1"/>
    <col min="8709" max="8709" width="12.1328125" style="282" bestFit="1" customWidth="1"/>
    <col min="8710" max="8710" width="10.3984375" style="282" customWidth="1"/>
    <col min="8711" max="8711" width="8.86328125" style="282" bestFit="1" customWidth="1"/>
    <col min="8712" max="8712" width="11.265625" style="282" bestFit="1" customWidth="1"/>
    <col min="8713" max="8713" width="1" style="282" customWidth="1"/>
    <col min="8714" max="8714" width="11" style="282" customWidth="1"/>
    <col min="8715" max="8715" width="12.265625" style="282" bestFit="1" customWidth="1"/>
    <col min="8716" max="8716" width="1.265625" style="282" customWidth="1"/>
    <col min="8717" max="8717" width="10.3984375" style="282" customWidth="1"/>
    <col min="8718" max="8718" width="5.59765625" style="282" customWidth="1"/>
    <col min="8719" max="8719" width="1.1328125" style="282" customWidth="1"/>
    <col min="8720" max="8720" width="10.59765625" style="282" customWidth="1"/>
    <col min="8721" max="8721" width="6.3984375" style="282" customWidth="1"/>
    <col min="8722" max="8722" width="1.59765625" style="282" customWidth="1"/>
    <col min="8723" max="8723" width="13.1328125" style="282" customWidth="1"/>
    <col min="8724" max="8724" width="6.73046875" style="282" customWidth="1"/>
    <col min="8725" max="8725" width="1.73046875" style="282" customWidth="1"/>
    <col min="8726" max="8726" width="12" style="282" customWidth="1"/>
    <col min="8727" max="8727" width="12.265625" style="282" bestFit="1" customWidth="1"/>
    <col min="8728" max="8728" width="8.86328125" style="282"/>
    <col min="8729" max="8729" width="0" style="282" hidden="1" customWidth="1"/>
    <col min="8730" max="8955" width="8.86328125" style="282"/>
    <col min="8956" max="8956" width="3.1328125" style="282" bestFit="1" customWidth="1"/>
    <col min="8957" max="8957" width="28.59765625" style="282" customWidth="1"/>
    <col min="8958" max="8958" width="7.73046875" style="282" customWidth="1"/>
    <col min="8959" max="8959" width="6.59765625" style="282" customWidth="1"/>
    <col min="8960" max="8960" width="11.265625" style="282" bestFit="1" customWidth="1"/>
    <col min="8961" max="8961" width="9.86328125" style="282" bestFit="1" customWidth="1"/>
    <col min="8962" max="8962" width="12" style="282" bestFit="1" customWidth="1"/>
    <col min="8963" max="8963" width="8" style="282" customWidth="1"/>
    <col min="8964" max="8964" width="6.3984375" style="282" bestFit="1" customWidth="1"/>
    <col min="8965" max="8965" width="12.1328125" style="282" bestFit="1" customWidth="1"/>
    <col min="8966" max="8966" width="10.3984375" style="282" customWidth="1"/>
    <col min="8967" max="8967" width="8.86328125" style="282" bestFit="1" customWidth="1"/>
    <col min="8968" max="8968" width="11.265625" style="282" bestFit="1" customWidth="1"/>
    <col min="8969" max="8969" width="1" style="282" customWidth="1"/>
    <col min="8970" max="8970" width="11" style="282" customWidth="1"/>
    <col min="8971" max="8971" width="12.265625" style="282" bestFit="1" customWidth="1"/>
    <col min="8972" max="8972" width="1.265625" style="282" customWidth="1"/>
    <col min="8973" max="8973" width="10.3984375" style="282" customWidth="1"/>
    <col min="8974" max="8974" width="5.59765625" style="282" customWidth="1"/>
    <col min="8975" max="8975" width="1.1328125" style="282" customWidth="1"/>
    <col min="8976" max="8976" width="10.59765625" style="282" customWidth="1"/>
    <col min="8977" max="8977" width="6.3984375" style="282" customWidth="1"/>
    <col min="8978" max="8978" width="1.59765625" style="282" customWidth="1"/>
    <col min="8979" max="8979" width="13.1328125" style="282" customWidth="1"/>
    <col min="8980" max="8980" width="6.73046875" style="282" customWidth="1"/>
    <col min="8981" max="8981" width="1.73046875" style="282" customWidth="1"/>
    <col min="8982" max="8982" width="12" style="282" customWidth="1"/>
    <col min="8983" max="8983" width="12.265625" style="282" bestFit="1" customWidth="1"/>
    <col min="8984" max="8984" width="8.86328125" style="282"/>
    <col min="8985" max="8985" width="0" style="282" hidden="1" customWidth="1"/>
    <col min="8986" max="9211" width="8.86328125" style="282"/>
    <col min="9212" max="9212" width="3.1328125" style="282" bestFit="1" customWidth="1"/>
    <col min="9213" max="9213" width="28.59765625" style="282" customWidth="1"/>
    <col min="9214" max="9214" width="7.73046875" style="282" customWidth="1"/>
    <col min="9215" max="9215" width="6.59765625" style="282" customWidth="1"/>
    <col min="9216" max="9216" width="11.265625" style="282" bestFit="1" customWidth="1"/>
    <col min="9217" max="9217" width="9.86328125" style="282" bestFit="1" customWidth="1"/>
    <col min="9218" max="9218" width="12" style="282" bestFit="1" customWidth="1"/>
    <col min="9219" max="9219" width="8" style="282" customWidth="1"/>
    <col min="9220" max="9220" width="6.3984375" style="282" bestFit="1" customWidth="1"/>
    <col min="9221" max="9221" width="12.1328125" style="282" bestFit="1" customWidth="1"/>
    <col min="9222" max="9222" width="10.3984375" style="282" customWidth="1"/>
    <col min="9223" max="9223" width="8.86328125" style="282" bestFit="1" customWidth="1"/>
    <col min="9224" max="9224" width="11.265625" style="282" bestFit="1" customWidth="1"/>
    <col min="9225" max="9225" width="1" style="282" customWidth="1"/>
    <col min="9226" max="9226" width="11" style="282" customWidth="1"/>
    <col min="9227" max="9227" width="12.265625" style="282" bestFit="1" customWidth="1"/>
    <col min="9228" max="9228" width="1.265625" style="282" customWidth="1"/>
    <col min="9229" max="9229" width="10.3984375" style="282" customWidth="1"/>
    <col min="9230" max="9230" width="5.59765625" style="282" customWidth="1"/>
    <col min="9231" max="9231" width="1.1328125" style="282" customWidth="1"/>
    <col min="9232" max="9232" width="10.59765625" style="282" customWidth="1"/>
    <col min="9233" max="9233" width="6.3984375" style="282" customWidth="1"/>
    <col min="9234" max="9234" width="1.59765625" style="282" customWidth="1"/>
    <col min="9235" max="9235" width="13.1328125" style="282" customWidth="1"/>
    <col min="9236" max="9236" width="6.73046875" style="282" customWidth="1"/>
    <col min="9237" max="9237" width="1.73046875" style="282" customWidth="1"/>
    <col min="9238" max="9238" width="12" style="282" customWidth="1"/>
    <col min="9239" max="9239" width="12.265625" style="282" bestFit="1" customWidth="1"/>
    <col min="9240" max="9240" width="8.86328125" style="282"/>
    <col min="9241" max="9241" width="0" style="282" hidden="1" customWidth="1"/>
    <col min="9242" max="9467" width="8.86328125" style="282"/>
    <col min="9468" max="9468" width="3.1328125" style="282" bestFit="1" customWidth="1"/>
    <col min="9469" max="9469" width="28.59765625" style="282" customWidth="1"/>
    <col min="9470" max="9470" width="7.73046875" style="282" customWidth="1"/>
    <col min="9471" max="9471" width="6.59765625" style="282" customWidth="1"/>
    <col min="9472" max="9472" width="11.265625" style="282" bestFit="1" customWidth="1"/>
    <col min="9473" max="9473" width="9.86328125" style="282" bestFit="1" customWidth="1"/>
    <col min="9474" max="9474" width="12" style="282" bestFit="1" customWidth="1"/>
    <col min="9475" max="9475" width="8" style="282" customWidth="1"/>
    <col min="9476" max="9476" width="6.3984375" style="282" bestFit="1" customWidth="1"/>
    <col min="9477" max="9477" width="12.1328125" style="282" bestFit="1" customWidth="1"/>
    <col min="9478" max="9478" width="10.3984375" style="282" customWidth="1"/>
    <col min="9479" max="9479" width="8.86328125" style="282" bestFit="1" customWidth="1"/>
    <col min="9480" max="9480" width="11.265625" style="282" bestFit="1" customWidth="1"/>
    <col min="9481" max="9481" width="1" style="282" customWidth="1"/>
    <col min="9482" max="9482" width="11" style="282" customWidth="1"/>
    <col min="9483" max="9483" width="12.265625" style="282" bestFit="1" customWidth="1"/>
    <col min="9484" max="9484" width="1.265625" style="282" customWidth="1"/>
    <col min="9485" max="9485" width="10.3984375" style="282" customWidth="1"/>
    <col min="9486" max="9486" width="5.59765625" style="282" customWidth="1"/>
    <col min="9487" max="9487" width="1.1328125" style="282" customWidth="1"/>
    <col min="9488" max="9488" width="10.59765625" style="282" customWidth="1"/>
    <col min="9489" max="9489" width="6.3984375" style="282" customWidth="1"/>
    <col min="9490" max="9490" width="1.59765625" style="282" customWidth="1"/>
    <col min="9491" max="9491" width="13.1328125" style="282" customWidth="1"/>
    <col min="9492" max="9492" width="6.73046875" style="282" customWidth="1"/>
    <col min="9493" max="9493" width="1.73046875" style="282" customWidth="1"/>
    <col min="9494" max="9494" width="12" style="282" customWidth="1"/>
    <col min="9495" max="9495" width="12.265625" style="282" bestFit="1" customWidth="1"/>
    <col min="9496" max="9496" width="8.86328125" style="282"/>
    <col min="9497" max="9497" width="0" style="282" hidden="1" customWidth="1"/>
    <col min="9498" max="9723" width="8.86328125" style="282"/>
    <col min="9724" max="9724" width="3.1328125" style="282" bestFit="1" customWidth="1"/>
    <col min="9725" max="9725" width="28.59765625" style="282" customWidth="1"/>
    <col min="9726" max="9726" width="7.73046875" style="282" customWidth="1"/>
    <col min="9727" max="9727" width="6.59765625" style="282" customWidth="1"/>
    <col min="9728" max="9728" width="11.265625" style="282" bestFit="1" customWidth="1"/>
    <col min="9729" max="9729" width="9.86328125" style="282" bestFit="1" customWidth="1"/>
    <col min="9730" max="9730" width="12" style="282" bestFit="1" customWidth="1"/>
    <col min="9731" max="9731" width="8" style="282" customWidth="1"/>
    <col min="9732" max="9732" width="6.3984375" style="282" bestFit="1" customWidth="1"/>
    <col min="9733" max="9733" width="12.1328125" style="282" bestFit="1" customWidth="1"/>
    <col min="9734" max="9734" width="10.3984375" style="282" customWidth="1"/>
    <col min="9735" max="9735" width="8.86328125" style="282" bestFit="1" customWidth="1"/>
    <col min="9736" max="9736" width="11.265625" style="282" bestFit="1" customWidth="1"/>
    <col min="9737" max="9737" width="1" style="282" customWidth="1"/>
    <col min="9738" max="9738" width="11" style="282" customWidth="1"/>
    <col min="9739" max="9739" width="12.265625" style="282" bestFit="1" customWidth="1"/>
    <col min="9740" max="9740" width="1.265625" style="282" customWidth="1"/>
    <col min="9741" max="9741" width="10.3984375" style="282" customWidth="1"/>
    <col min="9742" max="9742" width="5.59765625" style="282" customWidth="1"/>
    <col min="9743" max="9743" width="1.1328125" style="282" customWidth="1"/>
    <col min="9744" max="9744" width="10.59765625" style="282" customWidth="1"/>
    <col min="9745" max="9745" width="6.3984375" style="282" customWidth="1"/>
    <col min="9746" max="9746" width="1.59765625" style="282" customWidth="1"/>
    <col min="9747" max="9747" width="13.1328125" style="282" customWidth="1"/>
    <col min="9748" max="9748" width="6.73046875" style="282" customWidth="1"/>
    <col min="9749" max="9749" width="1.73046875" style="282" customWidth="1"/>
    <col min="9750" max="9750" width="12" style="282" customWidth="1"/>
    <col min="9751" max="9751" width="12.265625" style="282" bestFit="1" customWidth="1"/>
    <col min="9752" max="9752" width="8.86328125" style="282"/>
    <col min="9753" max="9753" width="0" style="282" hidden="1" customWidth="1"/>
    <col min="9754" max="9979" width="8.86328125" style="282"/>
    <col min="9980" max="9980" width="3.1328125" style="282" bestFit="1" customWidth="1"/>
    <col min="9981" max="9981" width="28.59765625" style="282" customWidth="1"/>
    <col min="9982" max="9982" width="7.73046875" style="282" customWidth="1"/>
    <col min="9983" max="9983" width="6.59765625" style="282" customWidth="1"/>
    <col min="9984" max="9984" width="11.265625" style="282" bestFit="1" customWidth="1"/>
    <col min="9985" max="9985" width="9.86328125" style="282" bestFit="1" customWidth="1"/>
    <col min="9986" max="9986" width="12" style="282" bestFit="1" customWidth="1"/>
    <col min="9987" max="9987" width="8" style="282" customWidth="1"/>
    <col min="9988" max="9988" width="6.3984375" style="282" bestFit="1" customWidth="1"/>
    <col min="9989" max="9989" width="12.1328125" style="282" bestFit="1" customWidth="1"/>
    <col min="9990" max="9990" width="10.3984375" style="282" customWidth="1"/>
    <col min="9991" max="9991" width="8.86328125" style="282" bestFit="1" customWidth="1"/>
    <col min="9992" max="9992" width="11.265625" style="282" bestFit="1" customWidth="1"/>
    <col min="9993" max="9993" width="1" style="282" customWidth="1"/>
    <col min="9994" max="9994" width="11" style="282" customWidth="1"/>
    <col min="9995" max="9995" width="12.265625" style="282" bestFit="1" customWidth="1"/>
    <col min="9996" max="9996" width="1.265625" style="282" customWidth="1"/>
    <col min="9997" max="9997" width="10.3984375" style="282" customWidth="1"/>
    <col min="9998" max="9998" width="5.59765625" style="282" customWidth="1"/>
    <col min="9999" max="9999" width="1.1328125" style="282" customWidth="1"/>
    <col min="10000" max="10000" width="10.59765625" style="282" customWidth="1"/>
    <col min="10001" max="10001" width="6.3984375" style="282" customWidth="1"/>
    <col min="10002" max="10002" width="1.59765625" style="282" customWidth="1"/>
    <col min="10003" max="10003" width="13.1328125" style="282" customWidth="1"/>
    <col min="10004" max="10004" width="6.73046875" style="282" customWidth="1"/>
    <col min="10005" max="10005" width="1.73046875" style="282" customWidth="1"/>
    <col min="10006" max="10006" width="12" style="282" customWidth="1"/>
    <col min="10007" max="10007" width="12.265625" style="282" bestFit="1" customWidth="1"/>
    <col min="10008" max="10008" width="8.86328125" style="282"/>
    <col min="10009" max="10009" width="0" style="282" hidden="1" customWidth="1"/>
    <col min="10010" max="10235" width="8.86328125" style="282"/>
    <col min="10236" max="10236" width="3.1328125" style="282" bestFit="1" customWidth="1"/>
    <col min="10237" max="10237" width="28.59765625" style="282" customWidth="1"/>
    <col min="10238" max="10238" width="7.73046875" style="282" customWidth="1"/>
    <col min="10239" max="10239" width="6.59765625" style="282" customWidth="1"/>
    <col min="10240" max="10240" width="11.265625" style="282" bestFit="1" customWidth="1"/>
    <col min="10241" max="10241" width="9.86328125" style="282" bestFit="1" customWidth="1"/>
    <col min="10242" max="10242" width="12" style="282" bestFit="1" customWidth="1"/>
    <col min="10243" max="10243" width="8" style="282" customWidth="1"/>
    <col min="10244" max="10244" width="6.3984375" style="282" bestFit="1" customWidth="1"/>
    <col min="10245" max="10245" width="12.1328125" style="282" bestFit="1" customWidth="1"/>
    <col min="10246" max="10246" width="10.3984375" style="282" customWidth="1"/>
    <col min="10247" max="10247" width="8.86328125" style="282" bestFit="1" customWidth="1"/>
    <col min="10248" max="10248" width="11.265625" style="282" bestFit="1" customWidth="1"/>
    <col min="10249" max="10249" width="1" style="282" customWidth="1"/>
    <col min="10250" max="10250" width="11" style="282" customWidth="1"/>
    <col min="10251" max="10251" width="12.265625" style="282" bestFit="1" customWidth="1"/>
    <col min="10252" max="10252" width="1.265625" style="282" customWidth="1"/>
    <col min="10253" max="10253" width="10.3984375" style="282" customWidth="1"/>
    <col min="10254" max="10254" width="5.59765625" style="282" customWidth="1"/>
    <col min="10255" max="10255" width="1.1328125" style="282" customWidth="1"/>
    <col min="10256" max="10256" width="10.59765625" style="282" customWidth="1"/>
    <col min="10257" max="10257" width="6.3984375" style="282" customWidth="1"/>
    <col min="10258" max="10258" width="1.59765625" style="282" customWidth="1"/>
    <col min="10259" max="10259" width="13.1328125" style="282" customWidth="1"/>
    <col min="10260" max="10260" width="6.73046875" style="282" customWidth="1"/>
    <col min="10261" max="10261" width="1.73046875" style="282" customWidth="1"/>
    <col min="10262" max="10262" width="12" style="282" customWidth="1"/>
    <col min="10263" max="10263" width="12.265625" style="282" bestFit="1" customWidth="1"/>
    <col min="10264" max="10264" width="8.86328125" style="282"/>
    <col min="10265" max="10265" width="0" style="282" hidden="1" customWidth="1"/>
    <col min="10266" max="10491" width="8.86328125" style="282"/>
    <col min="10492" max="10492" width="3.1328125" style="282" bestFit="1" customWidth="1"/>
    <col min="10493" max="10493" width="28.59765625" style="282" customWidth="1"/>
    <col min="10494" max="10494" width="7.73046875" style="282" customWidth="1"/>
    <col min="10495" max="10495" width="6.59765625" style="282" customWidth="1"/>
    <col min="10496" max="10496" width="11.265625" style="282" bestFit="1" customWidth="1"/>
    <col min="10497" max="10497" width="9.86328125" style="282" bestFit="1" customWidth="1"/>
    <col min="10498" max="10498" width="12" style="282" bestFit="1" customWidth="1"/>
    <col min="10499" max="10499" width="8" style="282" customWidth="1"/>
    <col min="10500" max="10500" width="6.3984375" style="282" bestFit="1" customWidth="1"/>
    <col min="10501" max="10501" width="12.1328125" style="282" bestFit="1" customWidth="1"/>
    <col min="10502" max="10502" width="10.3984375" style="282" customWidth="1"/>
    <col min="10503" max="10503" width="8.86328125" style="282" bestFit="1" customWidth="1"/>
    <col min="10504" max="10504" width="11.265625" style="282" bestFit="1" customWidth="1"/>
    <col min="10505" max="10505" width="1" style="282" customWidth="1"/>
    <col min="10506" max="10506" width="11" style="282" customWidth="1"/>
    <col min="10507" max="10507" width="12.265625" style="282" bestFit="1" customWidth="1"/>
    <col min="10508" max="10508" width="1.265625" style="282" customWidth="1"/>
    <col min="10509" max="10509" width="10.3984375" style="282" customWidth="1"/>
    <col min="10510" max="10510" width="5.59765625" style="282" customWidth="1"/>
    <col min="10511" max="10511" width="1.1328125" style="282" customWidth="1"/>
    <col min="10512" max="10512" width="10.59765625" style="282" customWidth="1"/>
    <col min="10513" max="10513" width="6.3984375" style="282" customWidth="1"/>
    <col min="10514" max="10514" width="1.59765625" style="282" customWidth="1"/>
    <col min="10515" max="10515" width="13.1328125" style="282" customWidth="1"/>
    <col min="10516" max="10516" width="6.73046875" style="282" customWidth="1"/>
    <col min="10517" max="10517" width="1.73046875" style="282" customWidth="1"/>
    <col min="10518" max="10518" width="12" style="282" customWidth="1"/>
    <col min="10519" max="10519" width="12.265625" style="282" bestFit="1" customWidth="1"/>
    <col min="10520" max="10520" width="8.86328125" style="282"/>
    <col min="10521" max="10521" width="0" style="282" hidden="1" customWidth="1"/>
    <col min="10522" max="10747" width="8.86328125" style="282"/>
    <col min="10748" max="10748" width="3.1328125" style="282" bestFit="1" customWidth="1"/>
    <col min="10749" max="10749" width="28.59765625" style="282" customWidth="1"/>
    <col min="10750" max="10750" width="7.73046875" style="282" customWidth="1"/>
    <col min="10751" max="10751" width="6.59765625" style="282" customWidth="1"/>
    <col min="10752" max="10752" width="11.265625" style="282" bestFit="1" customWidth="1"/>
    <col min="10753" max="10753" width="9.86328125" style="282" bestFit="1" customWidth="1"/>
    <col min="10754" max="10754" width="12" style="282" bestFit="1" customWidth="1"/>
    <col min="10755" max="10755" width="8" style="282" customWidth="1"/>
    <col min="10756" max="10756" width="6.3984375" style="282" bestFit="1" customWidth="1"/>
    <col min="10757" max="10757" width="12.1328125" style="282" bestFit="1" customWidth="1"/>
    <col min="10758" max="10758" width="10.3984375" style="282" customWidth="1"/>
    <col min="10759" max="10759" width="8.86328125" style="282" bestFit="1" customWidth="1"/>
    <col min="10760" max="10760" width="11.265625" style="282" bestFit="1" customWidth="1"/>
    <col min="10761" max="10761" width="1" style="282" customWidth="1"/>
    <col min="10762" max="10762" width="11" style="282" customWidth="1"/>
    <col min="10763" max="10763" width="12.265625" style="282" bestFit="1" customWidth="1"/>
    <col min="10764" max="10764" width="1.265625" style="282" customWidth="1"/>
    <col min="10765" max="10765" width="10.3984375" style="282" customWidth="1"/>
    <col min="10766" max="10766" width="5.59765625" style="282" customWidth="1"/>
    <col min="10767" max="10767" width="1.1328125" style="282" customWidth="1"/>
    <col min="10768" max="10768" width="10.59765625" style="282" customWidth="1"/>
    <col min="10769" max="10769" width="6.3984375" style="282" customWidth="1"/>
    <col min="10770" max="10770" width="1.59765625" style="282" customWidth="1"/>
    <col min="10771" max="10771" width="13.1328125" style="282" customWidth="1"/>
    <col min="10772" max="10772" width="6.73046875" style="282" customWidth="1"/>
    <col min="10773" max="10773" width="1.73046875" style="282" customWidth="1"/>
    <col min="10774" max="10774" width="12" style="282" customWidth="1"/>
    <col min="10775" max="10775" width="12.265625" style="282" bestFit="1" customWidth="1"/>
    <col min="10776" max="10776" width="8.86328125" style="282"/>
    <col min="10777" max="10777" width="0" style="282" hidden="1" customWidth="1"/>
    <col min="10778" max="11003" width="8.86328125" style="282"/>
    <col min="11004" max="11004" width="3.1328125" style="282" bestFit="1" customWidth="1"/>
    <col min="11005" max="11005" width="28.59765625" style="282" customWidth="1"/>
    <col min="11006" max="11006" width="7.73046875" style="282" customWidth="1"/>
    <col min="11007" max="11007" width="6.59765625" style="282" customWidth="1"/>
    <col min="11008" max="11008" width="11.265625" style="282" bestFit="1" customWidth="1"/>
    <col min="11009" max="11009" width="9.86328125" style="282" bestFit="1" customWidth="1"/>
    <col min="11010" max="11010" width="12" style="282" bestFit="1" customWidth="1"/>
    <col min="11011" max="11011" width="8" style="282" customWidth="1"/>
    <col min="11012" max="11012" width="6.3984375" style="282" bestFit="1" customWidth="1"/>
    <col min="11013" max="11013" width="12.1328125" style="282" bestFit="1" customWidth="1"/>
    <col min="11014" max="11014" width="10.3984375" style="282" customWidth="1"/>
    <col min="11015" max="11015" width="8.86328125" style="282" bestFit="1" customWidth="1"/>
    <col min="11016" max="11016" width="11.265625" style="282" bestFit="1" customWidth="1"/>
    <col min="11017" max="11017" width="1" style="282" customWidth="1"/>
    <col min="11018" max="11018" width="11" style="282" customWidth="1"/>
    <col min="11019" max="11019" width="12.265625" style="282" bestFit="1" customWidth="1"/>
    <col min="11020" max="11020" width="1.265625" style="282" customWidth="1"/>
    <col min="11021" max="11021" width="10.3984375" style="282" customWidth="1"/>
    <col min="11022" max="11022" width="5.59765625" style="282" customWidth="1"/>
    <col min="11023" max="11023" width="1.1328125" style="282" customWidth="1"/>
    <col min="11024" max="11024" width="10.59765625" style="282" customWidth="1"/>
    <col min="11025" max="11025" width="6.3984375" style="282" customWidth="1"/>
    <col min="11026" max="11026" width="1.59765625" style="282" customWidth="1"/>
    <col min="11027" max="11027" width="13.1328125" style="282" customWidth="1"/>
    <col min="11028" max="11028" width="6.73046875" style="282" customWidth="1"/>
    <col min="11029" max="11029" width="1.73046875" style="282" customWidth="1"/>
    <col min="11030" max="11030" width="12" style="282" customWidth="1"/>
    <col min="11031" max="11031" width="12.265625" style="282" bestFit="1" customWidth="1"/>
    <col min="11032" max="11032" width="8.86328125" style="282"/>
    <col min="11033" max="11033" width="0" style="282" hidden="1" customWidth="1"/>
    <col min="11034" max="11259" width="8.86328125" style="282"/>
    <col min="11260" max="11260" width="3.1328125" style="282" bestFit="1" customWidth="1"/>
    <col min="11261" max="11261" width="28.59765625" style="282" customWidth="1"/>
    <col min="11262" max="11262" width="7.73046875" style="282" customWidth="1"/>
    <col min="11263" max="11263" width="6.59765625" style="282" customWidth="1"/>
    <col min="11264" max="11264" width="11.265625" style="282" bestFit="1" customWidth="1"/>
    <col min="11265" max="11265" width="9.86328125" style="282" bestFit="1" customWidth="1"/>
    <col min="11266" max="11266" width="12" style="282" bestFit="1" customWidth="1"/>
    <col min="11267" max="11267" width="8" style="282" customWidth="1"/>
    <col min="11268" max="11268" width="6.3984375" style="282" bestFit="1" customWidth="1"/>
    <col min="11269" max="11269" width="12.1328125" style="282" bestFit="1" customWidth="1"/>
    <col min="11270" max="11270" width="10.3984375" style="282" customWidth="1"/>
    <col min="11271" max="11271" width="8.86328125" style="282" bestFit="1" customWidth="1"/>
    <col min="11272" max="11272" width="11.265625" style="282" bestFit="1" customWidth="1"/>
    <col min="11273" max="11273" width="1" style="282" customWidth="1"/>
    <col min="11274" max="11274" width="11" style="282" customWidth="1"/>
    <col min="11275" max="11275" width="12.265625" style="282" bestFit="1" customWidth="1"/>
    <col min="11276" max="11276" width="1.265625" style="282" customWidth="1"/>
    <col min="11277" max="11277" width="10.3984375" style="282" customWidth="1"/>
    <col min="11278" max="11278" width="5.59765625" style="282" customWidth="1"/>
    <col min="11279" max="11279" width="1.1328125" style="282" customWidth="1"/>
    <col min="11280" max="11280" width="10.59765625" style="282" customWidth="1"/>
    <col min="11281" max="11281" width="6.3984375" style="282" customWidth="1"/>
    <col min="11282" max="11282" width="1.59765625" style="282" customWidth="1"/>
    <col min="11283" max="11283" width="13.1328125" style="282" customWidth="1"/>
    <col min="11284" max="11284" width="6.73046875" style="282" customWidth="1"/>
    <col min="11285" max="11285" width="1.73046875" style="282" customWidth="1"/>
    <col min="11286" max="11286" width="12" style="282" customWidth="1"/>
    <col min="11287" max="11287" width="12.265625" style="282" bestFit="1" customWidth="1"/>
    <col min="11288" max="11288" width="8.86328125" style="282"/>
    <col min="11289" max="11289" width="0" style="282" hidden="1" customWidth="1"/>
    <col min="11290" max="11515" width="8.86328125" style="282"/>
    <col min="11516" max="11516" width="3.1328125" style="282" bestFit="1" customWidth="1"/>
    <col min="11517" max="11517" width="28.59765625" style="282" customWidth="1"/>
    <col min="11518" max="11518" width="7.73046875" style="282" customWidth="1"/>
    <col min="11519" max="11519" width="6.59765625" style="282" customWidth="1"/>
    <col min="11520" max="11520" width="11.265625" style="282" bestFit="1" customWidth="1"/>
    <col min="11521" max="11521" width="9.86328125" style="282" bestFit="1" customWidth="1"/>
    <col min="11522" max="11522" width="12" style="282" bestFit="1" customWidth="1"/>
    <col min="11523" max="11523" width="8" style="282" customWidth="1"/>
    <col min="11524" max="11524" width="6.3984375" style="282" bestFit="1" customWidth="1"/>
    <col min="11525" max="11525" width="12.1328125" style="282" bestFit="1" customWidth="1"/>
    <col min="11526" max="11526" width="10.3984375" style="282" customWidth="1"/>
    <col min="11527" max="11527" width="8.86328125" style="282" bestFit="1" customWidth="1"/>
    <col min="11528" max="11528" width="11.265625" style="282" bestFit="1" customWidth="1"/>
    <col min="11529" max="11529" width="1" style="282" customWidth="1"/>
    <col min="11530" max="11530" width="11" style="282" customWidth="1"/>
    <col min="11531" max="11531" width="12.265625" style="282" bestFit="1" customWidth="1"/>
    <col min="11532" max="11532" width="1.265625" style="282" customWidth="1"/>
    <col min="11533" max="11533" width="10.3984375" style="282" customWidth="1"/>
    <col min="11534" max="11534" width="5.59765625" style="282" customWidth="1"/>
    <col min="11535" max="11535" width="1.1328125" style="282" customWidth="1"/>
    <col min="11536" max="11536" width="10.59765625" style="282" customWidth="1"/>
    <col min="11537" max="11537" width="6.3984375" style="282" customWidth="1"/>
    <col min="11538" max="11538" width="1.59765625" style="282" customWidth="1"/>
    <col min="11539" max="11539" width="13.1328125" style="282" customWidth="1"/>
    <col min="11540" max="11540" width="6.73046875" style="282" customWidth="1"/>
    <col min="11541" max="11541" width="1.73046875" style="282" customWidth="1"/>
    <col min="11542" max="11542" width="12" style="282" customWidth="1"/>
    <col min="11543" max="11543" width="12.265625" style="282" bestFit="1" customWidth="1"/>
    <col min="11544" max="11544" width="8.86328125" style="282"/>
    <col min="11545" max="11545" width="0" style="282" hidden="1" customWidth="1"/>
    <col min="11546" max="11771" width="8.86328125" style="282"/>
    <col min="11772" max="11772" width="3.1328125" style="282" bestFit="1" customWidth="1"/>
    <col min="11773" max="11773" width="28.59765625" style="282" customWidth="1"/>
    <col min="11774" max="11774" width="7.73046875" style="282" customWidth="1"/>
    <col min="11775" max="11775" width="6.59765625" style="282" customWidth="1"/>
    <col min="11776" max="11776" width="11.265625" style="282" bestFit="1" customWidth="1"/>
    <col min="11777" max="11777" width="9.86328125" style="282" bestFit="1" customWidth="1"/>
    <col min="11778" max="11778" width="12" style="282" bestFit="1" customWidth="1"/>
    <col min="11779" max="11779" width="8" style="282" customWidth="1"/>
    <col min="11780" max="11780" width="6.3984375" style="282" bestFit="1" customWidth="1"/>
    <col min="11781" max="11781" width="12.1328125" style="282" bestFit="1" customWidth="1"/>
    <col min="11782" max="11782" width="10.3984375" style="282" customWidth="1"/>
    <col min="11783" max="11783" width="8.86328125" style="282" bestFit="1" customWidth="1"/>
    <col min="11784" max="11784" width="11.265625" style="282" bestFit="1" customWidth="1"/>
    <col min="11785" max="11785" width="1" style="282" customWidth="1"/>
    <col min="11786" max="11786" width="11" style="282" customWidth="1"/>
    <col min="11787" max="11787" width="12.265625" style="282" bestFit="1" customWidth="1"/>
    <col min="11788" max="11788" width="1.265625" style="282" customWidth="1"/>
    <col min="11789" max="11789" width="10.3984375" style="282" customWidth="1"/>
    <col min="11790" max="11790" width="5.59765625" style="282" customWidth="1"/>
    <col min="11791" max="11791" width="1.1328125" style="282" customWidth="1"/>
    <col min="11792" max="11792" width="10.59765625" style="282" customWidth="1"/>
    <col min="11793" max="11793" width="6.3984375" style="282" customWidth="1"/>
    <col min="11794" max="11794" width="1.59765625" style="282" customWidth="1"/>
    <col min="11795" max="11795" width="13.1328125" style="282" customWidth="1"/>
    <col min="11796" max="11796" width="6.73046875" style="282" customWidth="1"/>
    <col min="11797" max="11797" width="1.73046875" style="282" customWidth="1"/>
    <col min="11798" max="11798" width="12" style="282" customWidth="1"/>
    <col min="11799" max="11799" width="12.265625" style="282" bestFit="1" customWidth="1"/>
    <col min="11800" max="11800" width="8.86328125" style="282"/>
    <col min="11801" max="11801" width="0" style="282" hidden="1" customWidth="1"/>
    <col min="11802" max="12027" width="8.86328125" style="282"/>
    <col min="12028" max="12028" width="3.1328125" style="282" bestFit="1" customWidth="1"/>
    <col min="12029" max="12029" width="28.59765625" style="282" customWidth="1"/>
    <col min="12030" max="12030" width="7.73046875" style="282" customWidth="1"/>
    <col min="12031" max="12031" width="6.59765625" style="282" customWidth="1"/>
    <col min="12032" max="12032" width="11.265625" style="282" bestFit="1" customWidth="1"/>
    <col min="12033" max="12033" width="9.86328125" style="282" bestFit="1" customWidth="1"/>
    <col min="12034" max="12034" width="12" style="282" bestFit="1" customWidth="1"/>
    <col min="12035" max="12035" width="8" style="282" customWidth="1"/>
    <col min="12036" max="12036" width="6.3984375" style="282" bestFit="1" customWidth="1"/>
    <col min="12037" max="12037" width="12.1328125" style="282" bestFit="1" customWidth="1"/>
    <col min="12038" max="12038" width="10.3984375" style="282" customWidth="1"/>
    <col min="12039" max="12039" width="8.86328125" style="282" bestFit="1" customWidth="1"/>
    <col min="12040" max="12040" width="11.265625" style="282" bestFit="1" customWidth="1"/>
    <col min="12041" max="12041" width="1" style="282" customWidth="1"/>
    <col min="12042" max="12042" width="11" style="282" customWidth="1"/>
    <col min="12043" max="12043" width="12.265625" style="282" bestFit="1" customWidth="1"/>
    <col min="12044" max="12044" width="1.265625" style="282" customWidth="1"/>
    <col min="12045" max="12045" width="10.3984375" style="282" customWidth="1"/>
    <col min="12046" max="12046" width="5.59765625" style="282" customWidth="1"/>
    <col min="12047" max="12047" width="1.1328125" style="282" customWidth="1"/>
    <col min="12048" max="12048" width="10.59765625" style="282" customWidth="1"/>
    <col min="12049" max="12049" width="6.3984375" style="282" customWidth="1"/>
    <col min="12050" max="12050" width="1.59765625" style="282" customWidth="1"/>
    <col min="12051" max="12051" width="13.1328125" style="282" customWidth="1"/>
    <col min="12052" max="12052" width="6.73046875" style="282" customWidth="1"/>
    <col min="12053" max="12053" width="1.73046875" style="282" customWidth="1"/>
    <col min="12054" max="12054" width="12" style="282" customWidth="1"/>
    <col min="12055" max="12055" width="12.265625" style="282" bestFit="1" customWidth="1"/>
    <col min="12056" max="12056" width="8.86328125" style="282"/>
    <col min="12057" max="12057" width="0" style="282" hidden="1" customWidth="1"/>
    <col min="12058" max="12283" width="8.86328125" style="282"/>
    <col min="12284" max="12284" width="3.1328125" style="282" bestFit="1" customWidth="1"/>
    <col min="12285" max="12285" width="28.59765625" style="282" customWidth="1"/>
    <col min="12286" max="12286" width="7.73046875" style="282" customWidth="1"/>
    <col min="12287" max="12287" width="6.59765625" style="282" customWidth="1"/>
    <col min="12288" max="12288" width="11.265625" style="282" bestFit="1" customWidth="1"/>
    <col min="12289" max="12289" width="9.86328125" style="282" bestFit="1" customWidth="1"/>
    <col min="12290" max="12290" width="12" style="282" bestFit="1" customWidth="1"/>
    <col min="12291" max="12291" width="8" style="282" customWidth="1"/>
    <col min="12292" max="12292" width="6.3984375" style="282" bestFit="1" customWidth="1"/>
    <col min="12293" max="12293" width="12.1328125" style="282" bestFit="1" customWidth="1"/>
    <col min="12294" max="12294" width="10.3984375" style="282" customWidth="1"/>
    <col min="12295" max="12295" width="8.86328125" style="282" bestFit="1" customWidth="1"/>
    <col min="12296" max="12296" width="11.265625" style="282" bestFit="1" customWidth="1"/>
    <col min="12297" max="12297" width="1" style="282" customWidth="1"/>
    <col min="12298" max="12298" width="11" style="282" customWidth="1"/>
    <col min="12299" max="12299" width="12.265625" style="282" bestFit="1" customWidth="1"/>
    <col min="12300" max="12300" width="1.265625" style="282" customWidth="1"/>
    <col min="12301" max="12301" width="10.3984375" style="282" customWidth="1"/>
    <col min="12302" max="12302" width="5.59765625" style="282" customWidth="1"/>
    <col min="12303" max="12303" width="1.1328125" style="282" customWidth="1"/>
    <col min="12304" max="12304" width="10.59765625" style="282" customWidth="1"/>
    <col min="12305" max="12305" width="6.3984375" style="282" customWidth="1"/>
    <col min="12306" max="12306" width="1.59765625" style="282" customWidth="1"/>
    <col min="12307" max="12307" width="13.1328125" style="282" customWidth="1"/>
    <col min="12308" max="12308" width="6.73046875" style="282" customWidth="1"/>
    <col min="12309" max="12309" width="1.73046875" style="282" customWidth="1"/>
    <col min="12310" max="12310" width="12" style="282" customWidth="1"/>
    <col min="12311" max="12311" width="12.265625" style="282" bestFit="1" customWidth="1"/>
    <col min="12312" max="12312" width="8.86328125" style="282"/>
    <col min="12313" max="12313" width="0" style="282" hidden="1" customWidth="1"/>
    <col min="12314" max="12539" width="8.86328125" style="282"/>
    <col min="12540" max="12540" width="3.1328125" style="282" bestFit="1" customWidth="1"/>
    <col min="12541" max="12541" width="28.59765625" style="282" customWidth="1"/>
    <col min="12542" max="12542" width="7.73046875" style="282" customWidth="1"/>
    <col min="12543" max="12543" width="6.59765625" style="282" customWidth="1"/>
    <col min="12544" max="12544" width="11.265625" style="282" bestFit="1" customWidth="1"/>
    <col min="12545" max="12545" width="9.86328125" style="282" bestFit="1" customWidth="1"/>
    <col min="12546" max="12546" width="12" style="282" bestFit="1" customWidth="1"/>
    <col min="12547" max="12547" width="8" style="282" customWidth="1"/>
    <col min="12548" max="12548" width="6.3984375" style="282" bestFit="1" customWidth="1"/>
    <col min="12549" max="12549" width="12.1328125" style="282" bestFit="1" customWidth="1"/>
    <col min="12550" max="12550" width="10.3984375" style="282" customWidth="1"/>
    <col min="12551" max="12551" width="8.86328125" style="282" bestFit="1" customWidth="1"/>
    <col min="12552" max="12552" width="11.265625" style="282" bestFit="1" customWidth="1"/>
    <col min="12553" max="12553" width="1" style="282" customWidth="1"/>
    <col min="12554" max="12554" width="11" style="282" customWidth="1"/>
    <col min="12555" max="12555" width="12.265625" style="282" bestFit="1" customWidth="1"/>
    <col min="12556" max="12556" width="1.265625" style="282" customWidth="1"/>
    <col min="12557" max="12557" width="10.3984375" style="282" customWidth="1"/>
    <col min="12558" max="12558" width="5.59765625" style="282" customWidth="1"/>
    <col min="12559" max="12559" width="1.1328125" style="282" customWidth="1"/>
    <col min="12560" max="12560" width="10.59765625" style="282" customWidth="1"/>
    <col min="12561" max="12561" width="6.3984375" style="282" customWidth="1"/>
    <col min="12562" max="12562" width="1.59765625" style="282" customWidth="1"/>
    <col min="12563" max="12563" width="13.1328125" style="282" customWidth="1"/>
    <col min="12564" max="12564" width="6.73046875" style="282" customWidth="1"/>
    <col min="12565" max="12565" width="1.73046875" style="282" customWidth="1"/>
    <col min="12566" max="12566" width="12" style="282" customWidth="1"/>
    <col min="12567" max="12567" width="12.265625" style="282" bestFit="1" customWidth="1"/>
    <col min="12568" max="12568" width="8.86328125" style="282"/>
    <col min="12569" max="12569" width="0" style="282" hidden="1" customWidth="1"/>
    <col min="12570" max="12795" width="8.86328125" style="282"/>
    <col min="12796" max="12796" width="3.1328125" style="282" bestFit="1" customWidth="1"/>
    <col min="12797" max="12797" width="28.59765625" style="282" customWidth="1"/>
    <col min="12798" max="12798" width="7.73046875" style="282" customWidth="1"/>
    <col min="12799" max="12799" width="6.59765625" style="282" customWidth="1"/>
    <col min="12800" max="12800" width="11.265625" style="282" bestFit="1" customWidth="1"/>
    <col min="12801" max="12801" width="9.86328125" style="282" bestFit="1" customWidth="1"/>
    <col min="12802" max="12802" width="12" style="282" bestFit="1" customWidth="1"/>
    <col min="12803" max="12803" width="8" style="282" customWidth="1"/>
    <col min="12804" max="12804" width="6.3984375" style="282" bestFit="1" customWidth="1"/>
    <col min="12805" max="12805" width="12.1328125" style="282" bestFit="1" customWidth="1"/>
    <col min="12806" max="12806" width="10.3984375" style="282" customWidth="1"/>
    <col min="12807" max="12807" width="8.86328125" style="282" bestFit="1" customWidth="1"/>
    <col min="12808" max="12808" width="11.265625" style="282" bestFit="1" customWidth="1"/>
    <col min="12809" max="12809" width="1" style="282" customWidth="1"/>
    <col min="12810" max="12810" width="11" style="282" customWidth="1"/>
    <col min="12811" max="12811" width="12.265625" style="282" bestFit="1" customWidth="1"/>
    <col min="12812" max="12812" width="1.265625" style="282" customWidth="1"/>
    <col min="12813" max="12813" width="10.3984375" style="282" customWidth="1"/>
    <col min="12814" max="12814" width="5.59765625" style="282" customWidth="1"/>
    <col min="12815" max="12815" width="1.1328125" style="282" customWidth="1"/>
    <col min="12816" max="12816" width="10.59765625" style="282" customWidth="1"/>
    <col min="12817" max="12817" width="6.3984375" style="282" customWidth="1"/>
    <col min="12818" max="12818" width="1.59765625" style="282" customWidth="1"/>
    <col min="12819" max="12819" width="13.1328125" style="282" customWidth="1"/>
    <col min="12820" max="12820" width="6.73046875" style="282" customWidth="1"/>
    <col min="12821" max="12821" width="1.73046875" style="282" customWidth="1"/>
    <col min="12822" max="12822" width="12" style="282" customWidth="1"/>
    <col min="12823" max="12823" width="12.265625" style="282" bestFit="1" customWidth="1"/>
    <col min="12824" max="12824" width="8.86328125" style="282"/>
    <col min="12825" max="12825" width="0" style="282" hidden="1" customWidth="1"/>
    <col min="12826" max="13051" width="8.86328125" style="282"/>
    <col min="13052" max="13052" width="3.1328125" style="282" bestFit="1" customWidth="1"/>
    <col min="13053" max="13053" width="28.59765625" style="282" customWidth="1"/>
    <col min="13054" max="13054" width="7.73046875" style="282" customWidth="1"/>
    <col min="13055" max="13055" width="6.59765625" style="282" customWidth="1"/>
    <col min="13056" max="13056" width="11.265625" style="282" bestFit="1" customWidth="1"/>
    <col min="13057" max="13057" width="9.86328125" style="282" bestFit="1" customWidth="1"/>
    <col min="13058" max="13058" width="12" style="282" bestFit="1" customWidth="1"/>
    <col min="13059" max="13059" width="8" style="282" customWidth="1"/>
    <col min="13060" max="13060" width="6.3984375" style="282" bestFit="1" customWidth="1"/>
    <col min="13061" max="13061" width="12.1328125" style="282" bestFit="1" customWidth="1"/>
    <col min="13062" max="13062" width="10.3984375" style="282" customWidth="1"/>
    <col min="13063" max="13063" width="8.86328125" style="282" bestFit="1" customWidth="1"/>
    <col min="13064" max="13064" width="11.265625" style="282" bestFit="1" customWidth="1"/>
    <col min="13065" max="13065" width="1" style="282" customWidth="1"/>
    <col min="13066" max="13066" width="11" style="282" customWidth="1"/>
    <col min="13067" max="13067" width="12.265625" style="282" bestFit="1" customWidth="1"/>
    <col min="13068" max="13068" width="1.265625" style="282" customWidth="1"/>
    <col min="13069" max="13069" width="10.3984375" style="282" customWidth="1"/>
    <col min="13070" max="13070" width="5.59765625" style="282" customWidth="1"/>
    <col min="13071" max="13071" width="1.1328125" style="282" customWidth="1"/>
    <col min="13072" max="13072" width="10.59765625" style="282" customWidth="1"/>
    <col min="13073" max="13073" width="6.3984375" style="282" customWidth="1"/>
    <col min="13074" max="13074" width="1.59765625" style="282" customWidth="1"/>
    <col min="13075" max="13075" width="13.1328125" style="282" customWidth="1"/>
    <col min="13076" max="13076" width="6.73046875" style="282" customWidth="1"/>
    <col min="13077" max="13077" width="1.73046875" style="282" customWidth="1"/>
    <col min="13078" max="13078" width="12" style="282" customWidth="1"/>
    <col min="13079" max="13079" width="12.265625" style="282" bestFit="1" customWidth="1"/>
    <col min="13080" max="13080" width="8.86328125" style="282"/>
    <col min="13081" max="13081" width="0" style="282" hidden="1" customWidth="1"/>
    <col min="13082" max="13307" width="8.86328125" style="282"/>
    <col min="13308" max="13308" width="3.1328125" style="282" bestFit="1" customWidth="1"/>
    <col min="13309" max="13309" width="28.59765625" style="282" customWidth="1"/>
    <col min="13310" max="13310" width="7.73046875" style="282" customWidth="1"/>
    <col min="13311" max="13311" width="6.59765625" style="282" customWidth="1"/>
    <col min="13312" max="13312" width="11.265625" style="282" bestFit="1" customWidth="1"/>
    <col min="13313" max="13313" width="9.86328125" style="282" bestFit="1" customWidth="1"/>
    <col min="13314" max="13314" width="12" style="282" bestFit="1" customWidth="1"/>
    <col min="13315" max="13315" width="8" style="282" customWidth="1"/>
    <col min="13316" max="13316" width="6.3984375" style="282" bestFit="1" customWidth="1"/>
    <col min="13317" max="13317" width="12.1328125" style="282" bestFit="1" customWidth="1"/>
    <col min="13318" max="13318" width="10.3984375" style="282" customWidth="1"/>
    <col min="13319" max="13319" width="8.86328125" style="282" bestFit="1" customWidth="1"/>
    <col min="13320" max="13320" width="11.265625" style="282" bestFit="1" customWidth="1"/>
    <col min="13321" max="13321" width="1" style="282" customWidth="1"/>
    <col min="13322" max="13322" width="11" style="282" customWidth="1"/>
    <col min="13323" max="13323" width="12.265625" style="282" bestFit="1" customWidth="1"/>
    <col min="13324" max="13324" width="1.265625" style="282" customWidth="1"/>
    <col min="13325" max="13325" width="10.3984375" style="282" customWidth="1"/>
    <col min="13326" max="13326" width="5.59765625" style="282" customWidth="1"/>
    <col min="13327" max="13327" width="1.1328125" style="282" customWidth="1"/>
    <col min="13328" max="13328" width="10.59765625" style="282" customWidth="1"/>
    <col min="13329" max="13329" width="6.3984375" style="282" customWidth="1"/>
    <col min="13330" max="13330" width="1.59765625" style="282" customWidth="1"/>
    <col min="13331" max="13331" width="13.1328125" style="282" customWidth="1"/>
    <col min="13332" max="13332" width="6.73046875" style="282" customWidth="1"/>
    <col min="13333" max="13333" width="1.73046875" style="282" customWidth="1"/>
    <col min="13334" max="13334" width="12" style="282" customWidth="1"/>
    <col min="13335" max="13335" width="12.265625" style="282" bestFit="1" customWidth="1"/>
    <col min="13336" max="13336" width="8.86328125" style="282"/>
    <col min="13337" max="13337" width="0" style="282" hidden="1" customWidth="1"/>
    <col min="13338" max="13563" width="8.86328125" style="282"/>
    <col min="13564" max="13564" width="3.1328125" style="282" bestFit="1" customWidth="1"/>
    <col min="13565" max="13565" width="28.59765625" style="282" customWidth="1"/>
    <col min="13566" max="13566" width="7.73046875" style="282" customWidth="1"/>
    <col min="13567" max="13567" width="6.59765625" style="282" customWidth="1"/>
    <col min="13568" max="13568" width="11.265625" style="282" bestFit="1" customWidth="1"/>
    <col min="13569" max="13569" width="9.86328125" style="282" bestFit="1" customWidth="1"/>
    <col min="13570" max="13570" width="12" style="282" bestFit="1" customWidth="1"/>
    <col min="13571" max="13571" width="8" style="282" customWidth="1"/>
    <col min="13572" max="13572" width="6.3984375" style="282" bestFit="1" customWidth="1"/>
    <col min="13573" max="13573" width="12.1328125" style="282" bestFit="1" customWidth="1"/>
    <col min="13574" max="13574" width="10.3984375" style="282" customWidth="1"/>
    <col min="13575" max="13575" width="8.86328125" style="282" bestFit="1" customWidth="1"/>
    <col min="13576" max="13576" width="11.265625" style="282" bestFit="1" customWidth="1"/>
    <col min="13577" max="13577" width="1" style="282" customWidth="1"/>
    <col min="13578" max="13578" width="11" style="282" customWidth="1"/>
    <col min="13579" max="13579" width="12.265625" style="282" bestFit="1" customWidth="1"/>
    <col min="13580" max="13580" width="1.265625" style="282" customWidth="1"/>
    <col min="13581" max="13581" width="10.3984375" style="282" customWidth="1"/>
    <col min="13582" max="13582" width="5.59765625" style="282" customWidth="1"/>
    <col min="13583" max="13583" width="1.1328125" style="282" customWidth="1"/>
    <col min="13584" max="13584" width="10.59765625" style="282" customWidth="1"/>
    <col min="13585" max="13585" width="6.3984375" style="282" customWidth="1"/>
    <col min="13586" max="13586" width="1.59765625" style="282" customWidth="1"/>
    <col min="13587" max="13587" width="13.1328125" style="282" customWidth="1"/>
    <col min="13588" max="13588" width="6.73046875" style="282" customWidth="1"/>
    <col min="13589" max="13589" width="1.73046875" style="282" customWidth="1"/>
    <col min="13590" max="13590" width="12" style="282" customWidth="1"/>
    <col min="13591" max="13591" width="12.265625" style="282" bestFit="1" customWidth="1"/>
    <col min="13592" max="13592" width="8.86328125" style="282"/>
    <col min="13593" max="13593" width="0" style="282" hidden="1" customWidth="1"/>
    <col min="13594" max="13819" width="8.86328125" style="282"/>
    <col min="13820" max="13820" width="3.1328125" style="282" bestFit="1" customWidth="1"/>
    <col min="13821" max="13821" width="28.59765625" style="282" customWidth="1"/>
    <col min="13822" max="13822" width="7.73046875" style="282" customWidth="1"/>
    <col min="13823" max="13823" width="6.59765625" style="282" customWidth="1"/>
    <col min="13824" max="13824" width="11.265625" style="282" bestFit="1" customWidth="1"/>
    <col min="13825" max="13825" width="9.86328125" style="282" bestFit="1" customWidth="1"/>
    <col min="13826" max="13826" width="12" style="282" bestFit="1" customWidth="1"/>
    <col min="13827" max="13827" width="8" style="282" customWidth="1"/>
    <col min="13828" max="13828" width="6.3984375" style="282" bestFit="1" customWidth="1"/>
    <col min="13829" max="13829" width="12.1328125" style="282" bestFit="1" customWidth="1"/>
    <col min="13830" max="13830" width="10.3984375" style="282" customWidth="1"/>
    <col min="13831" max="13831" width="8.86328125" style="282" bestFit="1" customWidth="1"/>
    <col min="13832" max="13832" width="11.265625" style="282" bestFit="1" customWidth="1"/>
    <col min="13833" max="13833" width="1" style="282" customWidth="1"/>
    <col min="13834" max="13834" width="11" style="282" customWidth="1"/>
    <col min="13835" max="13835" width="12.265625" style="282" bestFit="1" customWidth="1"/>
    <col min="13836" max="13836" width="1.265625" style="282" customWidth="1"/>
    <col min="13837" max="13837" width="10.3984375" style="282" customWidth="1"/>
    <col min="13838" max="13838" width="5.59765625" style="282" customWidth="1"/>
    <col min="13839" max="13839" width="1.1328125" style="282" customWidth="1"/>
    <col min="13840" max="13840" width="10.59765625" style="282" customWidth="1"/>
    <col min="13841" max="13841" width="6.3984375" style="282" customWidth="1"/>
    <col min="13842" max="13842" width="1.59765625" style="282" customWidth="1"/>
    <col min="13843" max="13843" width="13.1328125" style="282" customWidth="1"/>
    <col min="13844" max="13844" width="6.73046875" style="282" customWidth="1"/>
    <col min="13845" max="13845" width="1.73046875" style="282" customWidth="1"/>
    <col min="13846" max="13846" width="12" style="282" customWidth="1"/>
    <col min="13847" max="13847" width="12.265625" style="282" bestFit="1" customWidth="1"/>
    <col min="13848" max="13848" width="8.86328125" style="282"/>
    <col min="13849" max="13849" width="0" style="282" hidden="1" customWidth="1"/>
    <col min="13850" max="14075" width="8.86328125" style="282"/>
    <col min="14076" max="14076" width="3.1328125" style="282" bestFit="1" customWidth="1"/>
    <col min="14077" max="14077" width="28.59765625" style="282" customWidth="1"/>
    <col min="14078" max="14078" width="7.73046875" style="282" customWidth="1"/>
    <col min="14079" max="14079" width="6.59765625" style="282" customWidth="1"/>
    <col min="14080" max="14080" width="11.265625" style="282" bestFit="1" customWidth="1"/>
    <col min="14081" max="14081" width="9.86328125" style="282" bestFit="1" customWidth="1"/>
    <col min="14082" max="14082" width="12" style="282" bestFit="1" customWidth="1"/>
    <col min="14083" max="14083" width="8" style="282" customWidth="1"/>
    <col min="14084" max="14084" width="6.3984375" style="282" bestFit="1" customWidth="1"/>
    <col min="14085" max="14085" width="12.1328125" style="282" bestFit="1" customWidth="1"/>
    <col min="14086" max="14086" width="10.3984375" style="282" customWidth="1"/>
    <col min="14087" max="14087" width="8.86328125" style="282" bestFit="1" customWidth="1"/>
    <col min="14088" max="14088" width="11.265625" style="282" bestFit="1" customWidth="1"/>
    <col min="14089" max="14089" width="1" style="282" customWidth="1"/>
    <col min="14090" max="14090" width="11" style="282" customWidth="1"/>
    <col min="14091" max="14091" width="12.265625" style="282" bestFit="1" customWidth="1"/>
    <col min="14092" max="14092" width="1.265625" style="282" customWidth="1"/>
    <col min="14093" max="14093" width="10.3984375" style="282" customWidth="1"/>
    <col min="14094" max="14094" width="5.59765625" style="282" customWidth="1"/>
    <col min="14095" max="14095" width="1.1328125" style="282" customWidth="1"/>
    <col min="14096" max="14096" width="10.59765625" style="282" customWidth="1"/>
    <col min="14097" max="14097" width="6.3984375" style="282" customWidth="1"/>
    <col min="14098" max="14098" width="1.59765625" style="282" customWidth="1"/>
    <col min="14099" max="14099" width="13.1328125" style="282" customWidth="1"/>
    <col min="14100" max="14100" width="6.73046875" style="282" customWidth="1"/>
    <col min="14101" max="14101" width="1.73046875" style="282" customWidth="1"/>
    <col min="14102" max="14102" width="12" style="282" customWidth="1"/>
    <col min="14103" max="14103" width="12.265625" style="282" bestFit="1" customWidth="1"/>
    <col min="14104" max="14104" width="8.86328125" style="282"/>
    <col min="14105" max="14105" width="0" style="282" hidden="1" customWidth="1"/>
    <col min="14106" max="14331" width="8.86328125" style="282"/>
    <col min="14332" max="14332" width="3.1328125" style="282" bestFit="1" customWidth="1"/>
    <col min="14333" max="14333" width="28.59765625" style="282" customWidth="1"/>
    <col min="14334" max="14334" width="7.73046875" style="282" customWidth="1"/>
    <col min="14335" max="14335" width="6.59765625" style="282" customWidth="1"/>
    <col min="14336" max="14336" width="11.265625" style="282" bestFit="1" customWidth="1"/>
    <col min="14337" max="14337" width="9.86328125" style="282" bestFit="1" customWidth="1"/>
    <col min="14338" max="14338" width="12" style="282" bestFit="1" customWidth="1"/>
    <col min="14339" max="14339" width="8" style="282" customWidth="1"/>
    <col min="14340" max="14340" width="6.3984375" style="282" bestFit="1" customWidth="1"/>
    <col min="14341" max="14341" width="12.1328125" style="282" bestFit="1" customWidth="1"/>
    <col min="14342" max="14342" width="10.3984375" style="282" customWidth="1"/>
    <col min="14343" max="14343" width="8.86328125" style="282" bestFit="1" customWidth="1"/>
    <col min="14344" max="14344" width="11.265625" style="282" bestFit="1" customWidth="1"/>
    <col min="14345" max="14345" width="1" style="282" customWidth="1"/>
    <col min="14346" max="14346" width="11" style="282" customWidth="1"/>
    <col min="14347" max="14347" width="12.265625" style="282" bestFit="1" customWidth="1"/>
    <col min="14348" max="14348" width="1.265625" style="282" customWidth="1"/>
    <col min="14349" max="14349" width="10.3984375" style="282" customWidth="1"/>
    <col min="14350" max="14350" width="5.59765625" style="282" customWidth="1"/>
    <col min="14351" max="14351" width="1.1328125" style="282" customWidth="1"/>
    <col min="14352" max="14352" width="10.59765625" style="282" customWidth="1"/>
    <col min="14353" max="14353" width="6.3984375" style="282" customWidth="1"/>
    <col min="14354" max="14354" width="1.59765625" style="282" customWidth="1"/>
    <col min="14355" max="14355" width="13.1328125" style="282" customWidth="1"/>
    <col min="14356" max="14356" width="6.73046875" style="282" customWidth="1"/>
    <col min="14357" max="14357" width="1.73046875" style="282" customWidth="1"/>
    <col min="14358" max="14358" width="12" style="282" customWidth="1"/>
    <col min="14359" max="14359" width="12.265625" style="282" bestFit="1" customWidth="1"/>
    <col min="14360" max="14360" width="8.86328125" style="282"/>
    <col min="14361" max="14361" width="0" style="282" hidden="1" customWidth="1"/>
    <col min="14362" max="14587" width="8.86328125" style="282"/>
    <col min="14588" max="14588" width="3.1328125" style="282" bestFit="1" customWidth="1"/>
    <col min="14589" max="14589" width="28.59765625" style="282" customWidth="1"/>
    <col min="14590" max="14590" width="7.73046875" style="282" customWidth="1"/>
    <col min="14591" max="14591" width="6.59765625" style="282" customWidth="1"/>
    <col min="14592" max="14592" width="11.265625" style="282" bestFit="1" customWidth="1"/>
    <col min="14593" max="14593" width="9.86328125" style="282" bestFit="1" customWidth="1"/>
    <col min="14594" max="14594" width="12" style="282" bestFit="1" customWidth="1"/>
    <col min="14595" max="14595" width="8" style="282" customWidth="1"/>
    <col min="14596" max="14596" width="6.3984375" style="282" bestFit="1" customWidth="1"/>
    <col min="14597" max="14597" width="12.1328125" style="282" bestFit="1" customWidth="1"/>
    <col min="14598" max="14598" width="10.3984375" style="282" customWidth="1"/>
    <col min="14599" max="14599" width="8.86328125" style="282" bestFit="1" customWidth="1"/>
    <col min="14600" max="14600" width="11.265625" style="282" bestFit="1" customWidth="1"/>
    <col min="14601" max="14601" width="1" style="282" customWidth="1"/>
    <col min="14602" max="14602" width="11" style="282" customWidth="1"/>
    <col min="14603" max="14603" width="12.265625" style="282" bestFit="1" customWidth="1"/>
    <col min="14604" max="14604" width="1.265625" style="282" customWidth="1"/>
    <col min="14605" max="14605" width="10.3984375" style="282" customWidth="1"/>
    <col min="14606" max="14606" width="5.59765625" style="282" customWidth="1"/>
    <col min="14607" max="14607" width="1.1328125" style="282" customWidth="1"/>
    <col min="14608" max="14608" width="10.59765625" style="282" customWidth="1"/>
    <col min="14609" max="14609" width="6.3984375" style="282" customWidth="1"/>
    <col min="14610" max="14610" width="1.59765625" style="282" customWidth="1"/>
    <col min="14611" max="14611" width="13.1328125" style="282" customWidth="1"/>
    <col min="14612" max="14612" width="6.73046875" style="282" customWidth="1"/>
    <col min="14613" max="14613" width="1.73046875" style="282" customWidth="1"/>
    <col min="14614" max="14614" width="12" style="282" customWidth="1"/>
    <col min="14615" max="14615" width="12.265625" style="282" bestFit="1" customWidth="1"/>
    <col min="14616" max="14616" width="8.86328125" style="282"/>
    <col min="14617" max="14617" width="0" style="282" hidden="1" customWidth="1"/>
    <col min="14618" max="14843" width="8.86328125" style="282"/>
    <col min="14844" max="14844" width="3.1328125" style="282" bestFit="1" customWidth="1"/>
    <col min="14845" max="14845" width="28.59765625" style="282" customWidth="1"/>
    <col min="14846" max="14846" width="7.73046875" style="282" customWidth="1"/>
    <col min="14847" max="14847" width="6.59765625" style="282" customWidth="1"/>
    <col min="14848" max="14848" width="11.265625" style="282" bestFit="1" customWidth="1"/>
    <col min="14849" max="14849" width="9.86328125" style="282" bestFit="1" customWidth="1"/>
    <col min="14850" max="14850" width="12" style="282" bestFit="1" customWidth="1"/>
    <col min="14851" max="14851" width="8" style="282" customWidth="1"/>
    <col min="14852" max="14852" width="6.3984375" style="282" bestFit="1" customWidth="1"/>
    <col min="14853" max="14853" width="12.1328125" style="282" bestFit="1" customWidth="1"/>
    <col min="14854" max="14854" width="10.3984375" style="282" customWidth="1"/>
    <col min="14855" max="14855" width="8.86328125" style="282" bestFit="1" customWidth="1"/>
    <col min="14856" max="14856" width="11.265625" style="282" bestFit="1" customWidth="1"/>
    <col min="14857" max="14857" width="1" style="282" customWidth="1"/>
    <col min="14858" max="14858" width="11" style="282" customWidth="1"/>
    <col min="14859" max="14859" width="12.265625" style="282" bestFit="1" customWidth="1"/>
    <col min="14860" max="14860" width="1.265625" style="282" customWidth="1"/>
    <col min="14861" max="14861" width="10.3984375" style="282" customWidth="1"/>
    <col min="14862" max="14862" width="5.59765625" style="282" customWidth="1"/>
    <col min="14863" max="14863" width="1.1328125" style="282" customWidth="1"/>
    <col min="14864" max="14864" width="10.59765625" style="282" customWidth="1"/>
    <col min="14865" max="14865" width="6.3984375" style="282" customWidth="1"/>
    <col min="14866" max="14866" width="1.59765625" style="282" customWidth="1"/>
    <col min="14867" max="14867" width="13.1328125" style="282" customWidth="1"/>
    <col min="14868" max="14868" width="6.73046875" style="282" customWidth="1"/>
    <col min="14869" max="14869" width="1.73046875" style="282" customWidth="1"/>
    <col min="14870" max="14870" width="12" style="282" customWidth="1"/>
    <col min="14871" max="14871" width="12.265625" style="282" bestFit="1" customWidth="1"/>
    <col min="14872" max="14872" width="8.86328125" style="282"/>
    <col min="14873" max="14873" width="0" style="282" hidden="1" customWidth="1"/>
    <col min="14874" max="15099" width="8.86328125" style="282"/>
    <col min="15100" max="15100" width="3.1328125" style="282" bestFit="1" customWidth="1"/>
    <col min="15101" max="15101" width="28.59765625" style="282" customWidth="1"/>
    <col min="15102" max="15102" width="7.73046875" style="282" customWidth="1"/>
    <col min="15103" max="15103" width="6.59765625" style="282" customWidth="1"/>
    <col min="15104" max="15104" width="11.265625" style="282" bestFit="1" customWidth="1"/>
    <col min="15105" max="15105" width="9.86328125" style="282" bestFit="1" customWidth="1"/>
    <col min="15106" max="15106" width="12" style="282" bestFit="1" customWidth="1"/>
    <col min="15107" max="15107" width="8" style="282" customWidth="1"/>
    <col min="15108" max="15108" width="6.3984375" style="282" bestFit="1" customWidth="1"/>
    <col min="15109" max="15109" width="12.1328125" style="282" bestFit="1" customWidth="1"/>
    <col min="15110" max="15110" width="10.3984375" style="282" customWidth="1"/>
    <col min="15111" max="15111" width="8.86328125" style="282" bestFit="1" customWidth="1"/>
    <col min="15112" max="15112" width="11.265625" style="282" bestFit="1" customWidth="1"/>
    <col min="15113" max="15113" width="1" style="282" customWidth="1"/>
    <col min="15114" max="15114" width="11" style="282" customWidth="1"/>
    <col min="15115" max="15115" width="12.265625" style="282" bestFit="1" customWidth="1"/>
    <col min="15116" max="15116" width="1.265625" style="282" customWidth="1"/>
    <col min="15117" max="15117" width="10.3984375" style="282" customWidth="1"/>
    <col min="15118" max="15118" width="5.59765625" style="282" customWidth="1"/>
    <col min="15119" max="15119" width="1.1328125" style="282" customWidth="1"/>
    <col min="15120" max="15120" width="10.59765625" style="282" customWidth="1"/>
    <col min="15121" max="15121" width="6.3984375" style="282" customWidth="1"/>
    <col min="15122" max="15122" width="1.59765625" style="282" customWidth="1"/>
    <col min="15123" max="15123" width="13.1328125" style="282" customWidth="1"/>
    <col min="15124" max="15124" width="6.73046875" style="282" customWidth="1"/>
    <col min="15125" max="15125" width="1.73046875" style="282" customWidth="1"/>
    <col min="15126" max="15126" width="12" style="282" customWidth="1"/>
    <col min="15127" max="15127" width="12.265625" style="282" bestFit="1" customWidth="1"/>
    <col min="15128" max="15128" width="8.86328125" style="282"/>
    <col min="15129" max="15129" width="0" style="282" hidden="1" customWidth="1"/>
    <col min="15130" max="15355" width="8.86328125" style="282"/>
    <col min="15356" max="15356" width="3.1328125" style="282" bestFit="1" customWidth="1"/>
    <col min="15357" max="15357" width="28.59765625" style="282" customWidth="1"/>
    <col min="15358" max="15358" width="7.73046875" style="282" customWidth="1"/>
    <col min="15359" max="15359" width="6.59765625" style="282" customWidth="1"/>
    <col min="15360" max="15360" width="11.265625" style="282" bestFit="1" customWidth="1"/>
    <col min="15361" max="15361" width="9.86328125" style="282" bestFit="1" customWidth="1"/>
    <col min="15362" max="15362" width="12" style="282" bestFit="1" customWidth="1"/>
    <col min="15363" max="15363" width="8" style="282" customWidth="1"/>
    <col min="15364" max="15364" width="6.3984375" style="282" bestFit="1" customWidth="1"/>
    <col min="15365" max="15365" width="12.1328125" style="282" bestFit="1" customWidth="1"/>
    <col min="15366" max="15366" width="10.3984375" style="282" customWidth="1"/>
    <col min="15367" max="15367" width="8.86328125" style="282" bestFit="1" customWidth="1"/>
    <col min="15368" max="15368" width="11.265625" style="282" bestFit="1" customWidth="1"/>
    <col min="15369" max="15369" width="1" style="282" customWidth="1"/>
    <col min="15370" max="15370" width="11" style="282" customWidth="1"/>
    <col min="15371" max="15371" width="12.265625" style="282" bestFit="1" customWidth="1"/>
    <col min="15372" max="15372" width="1.265625" style="282" customWidth="1"/>
    <col min="15373" max="15373" width="10.3984375" style="282" customWidth="1"/>
    <col min="15374" max="15374" width="5.59765625" style="282" customWidth="1"/>
    <col min="15375" max="15375" width="1.1328125" style="282" customWidth="1"/>
    <col min="15376" max="15376" width="10.59765625" style="282" customWidth="1"/>
    <col min="15377" max="15377" width="6.3984375" style="282" customWidth="1"/>
    <col min="15378" max="15378" width="1.59765625" style="282" customWidth="1"/>
    <col min="15379" max="15379" width="13.1328125" style="282" customWidth="1"/>
    <col min="15380" max="15380" width="6.73046875" style="282" customWidth="1"/>
    <col min="15381" max="15381" width="1.73046875" style="282" customWidth="1"/>
    <col min="15382" max="15382" width="12" style="282" customWidth="1"/>
    <col min="15383" max="15383" width="12.265625" style="282" bestFit="1" customWidth="1"/>
    <col min="15384" max="15384" width="8.86328125" style="282"/>
    <col min="15385" max="15385" width="0" style="282" hidden="1" customWidth="1"/>
    <col min="15386" max="15611" width="8.86328125" style="282"/>
    <col min="15612" max="15612" width="3.1328125" style="282" bestFit="1" customWidth="1"/>
    <col min="15613" max="15613" width="28.59765625" style="282" customWidth="1"/>
    <col min="15614" max="15614" width="7.73046875" style="282" customWidth="1"/>
    <col min="15615" max="15615" width="6.59765625" style="282" customWidth="1"/>
    <col min="15616" max="15616" width="11.265625" style="282" bestFit="1" customWidth="1"/>
    <col min="15617" max="15617" width="9.86328125" style="282" bestFit="1" customWidth="1"/>
    <col min="15618" max="15618" width="12" style="282" bestFit="1" customWidth="1"/>
    <col min="15619" max="15619" width="8" style="282" customWidth="1"/>
    <col min="15620" max="15620" width="6.3984375" style="282" bestFit="1" customWidth="1"/>
    <col min="15621" max="15621" width="12.1328125" style="282" bestFit="1" customWidth="1"/>
    <col min="15622" max="15622" width="10.3984375" style="282" customWidth="1"/>
    <col min="15623" max="15623" width="8.86328125" style="282" bestFit="1" customWidth="1"/>
    <col min="15624" max="15624" width="11.265625" style="282" bestFit="1" customWidth="1"/>
    <col min="15625" max="15625" width="1" style="282" customWidth="1"/>
    <col min="15626" max="15626" width="11" style="282" customWidth="1"/>
    <col min="15627" max="15627" width="12.265625" style="282" bestFit="1" customWidth="1"/>
    <col min="15628" max="15628" width="1.265625" style="282" customWidth="1"/>
    <col min="15629" max="15629" width="10.3984375" style="282" customWidth="1"/>
    <col min="15630" max="15630" width="5.59765625" style="282" customWidth="1"/>
    <col min="15631" max="15631" width="1.1328125" style="282" customWidth="1"/>
    <col min="15632" max="15632" width="10.59765625" style="282" customWidth="1"/>
    <col min="15633" max="15633" width="6.3984375" style="282" customWidth="1"/>
    <col min="15634" max="15634" width="1.59765625" style="282" customWidth="1"/>
    <col min="15635" max="15635" width="13.1328125" style="282" customWidth="1"/>
    <col min="15636" max="15636" width="6.73046875" style="282" customWidth="1"/>
    <col min="15637" max="15637" width="1.73046875" style="282" customWidth="1"/>
    <col min="15638" max="15638" width="12" style="282" customWidth="1"/>
    <col min="15639" max="15639" width="12.265625" style="282" bestFit="1" customWidth="1"/>
    <col min="15640" max="15640" width="8.86328125" style="282"/>
    <col min="15641" max="15641" width="0" style="282" hidden="1" customWidth="1"/>
    <col min="15642" max="15867" width="8.86328125" style="282"/>
    <col min="15868" max="15868" width="3.1328125" style="282" bestFit="1" customWidth="1"/>
    <col min="15869" max="15869" width="28.59765625" style="282" customWidth="1"/>
    <col min="15870" max="15870" width="7.73046875" style="282" customWidth="1"/>
    <col min="15871" max="15871" width="6.59765625" style="282" customWidth="1"/>
    <col min="15872" max="15872" width="11.265625" style="282" bestFit="1" customWidth="1"/>
    <col min="15873" max="15873" width="9.86328125" style="282" bestFit="1" customWidth="1"/>
    <col min="15874" max="15874" width="12" style="282" bestFit="1" customWidth="1"/>
    <col min="15875" max="15875" width="8" style="282" customWidth="1"/>
    <col min="15876" max="15876" width="6.3984375" style="282" bestFit="1" customWidth="1"/>
    <col min="15877" max="15877" width="12.1328125" style="282" bestFit="1" customWidth="1"/>
    <col min="15878" max="15878" width="10.3984375" style="282" customWidth="1"/>
    <col min="15879" max="15879" width="8.86328125" style="282" bestFit="1" customWidth="1"/>
    <col min="15880" max="15880" width="11.265625" style="282" bestFit="1" customWidth="1"/>
    <col min="15881" max="15881" width="1" style="282" customWidth="1"/>
    <col min="15882" max="15882" width="11" style="282" customWidth="1"/>
    <col min="15883" max="15883" width="12.265625" style="282" bestFit="1" customWidth="1"/>
    <col min="15884" max="15884" width="1.265625" style="282" customWidth="1"/>
    <col min="15885" max="15885" width="10.3984375" style="282" customWidth="1"/>
    <col min="15886" max="15886" width="5.59765625" style="282" customWidth="1"/>
    <col min="15887" max="15887" width="1.1328125" style="282" customWidth="1"/>
    <col min="15888" max="15888" width="10.59765625" style="282" customWidth="1"/>
    <col min="15889" max="15889" width="6.3984375" style="282" customWidth="1"/>
    <col min="15890" max="15890" width="1.59765625" style="282" customWidth="1"/>
    <col min="15891" max="15891" width="13.1328125" style="282" customWidth="1"/>
    <col min="15892" max="15892" width="6.73046875" style="282" customWidth="1"/>
    <col min="15893" max="15893" width="1.73046875" style="282" customWidth="1"/>
    <col min="15894" max="15894" width="12" style="282" customWidth="1"/>
    <col min="15895" max="15895" width="12.265625" style="282" bestFit="1" customWidth="1"/>
    <col min="15896" max="15896" width="8.86328125" style="282"/>
    <col min="15897" max="15897" width="0" style="282" hidden="1" customWidth="1"/>
    <col min="15898" max="16123" width="8.86328125" style="282"/>
    <col min="16124" max="16124" width="3.1328125" style="282" bestFit="1" customWidth="1"/>
    <col min="16125" max="16125" width="28.59765625" style="282" customWidth="1"/>
    <col min="16126" max="16126" width="7.73046875" style="282" customWidth="1"/>
    <col min="16127" max="16127" width="6.59765625" style="282" customWidth="1"/>
    <col min="16128" max="16128" width="11.265625" style="282" bestFit="1" customWidth="1"/>
    <col min="16129" max="16129" width="9.86328125" style="282" bestFit="1" customWidth="1"/>
    <col min="16130" max="16130" width="12" style="282" bestFit="1" customWidth="1"/>
    <col min="16131" max="16131" width="8" style="282" customWidth="1"/>
    <col min="16132" max="16132" width="6.3984375" style="282" bestFit="1" customWidth="1"/>
    <col min="16133" max="16133" width="12.1328125" style="282" bestFit="1" customWidth="1"/>
    <col min="16134" max="16134" width="10.3984375" style="282" customWidth="1"/>
    <col min="16135" max="16135" width="8.86328125" style="282" bestFit="1" customWidth="1"/>
    <col min="16136" max="16136" width="11.265625" style="282" bestFit="1" customWidth="1"/>
    <col min="16137" max="16137" width="1" style="282" customWidth="1"/>
    <col min="16138" max="16138" width="11" style="282" customWidth="1"/>
    <col min="16139" max="16139" width="12.265625" style="282" bestFit="1" customWidth="1"/>
    <col min="16140" max="16140" width="1.265625" style="282" customWidth="1"/>
    <col min="16141" max="16141" width="10.3984375" style="282" customWidth="1"/>
    <col min="16142" max="16142" width="5.59765625" style="282" customWidth="1"/>
    <col min="16143" max="16143" width="1.1328125" style="282" customWidth="1"/>
    <col min="16144" max="16144" width="10.59765625" style="282" customWidth="1"/>
    <col min="16145" max="16145" width="6.3984375" style="282" customWidth="1"/>
    <col min="16146" max="16146" width="1.59765625" style="282" customWidth="1"/>
    <col min="16147" max="16147" width="13.1328125" style="282" customWidth="1"/>
    <col min="16148" max="16148" width="6.73046875" style="282" customWidth="1"/>
    <col min="16149" max="16149" width="1.73046875" style="282" customWidth="1"/>
    <col min="16150" max="16150" width="12" style="282" customWidth="1"/>
    <col min="16151" max="16151" width="12.265625" style="282" bestFit="1" customWidth="1"/>
    <col min="16152" max="16152" width="8.86328125" style="282"/>
    <col min="16153" max="16153" width="0" style="282" hidden="1" customWidth="1"/>
    <col min="16154" max="16384" width="8.86328125" style="282"/>
  </cols>
  <sheetData>
    <row r="1" spans="2:28" x14ac:dyDescent="0.35">
      <c r="B1" s="627" t="s">
        <v>404</v>
      </c>
      <c r="E1" s="628"/>
      <c r="H1" s="629"/>
      <c r="L1" s="629"/>
    </row>
    <row r="2" spans="2:28" ht="13.15" customHeight="1" x14ac:dyDescent="0.35">
      <c r="B2" s="631" t="s">
        <v>167</v>
      </c>
      <c r="C2" s="632"/>
      <c r="D2" s="632"/>
      <c r="E2" s="628"/>
      <c r="F2" s="1263" t="s">
        <v>145</v>
      </c>
      <c r="G2" s="1264"/>
      <c r="H2" s="1264"/>
      <c r="I2" s="1264"/>
      <c r="J2" s="1265"/>
      <c r="K2" s="633"/>
      <c r="L2" s="634"/>
      <c r="M2" s="1266" t="s">
        <v>146</v>
      </c>
      <c r="N2" s="1267"/>
      <c r="O2" s="1267"/>
      <c r="P2" s="1267"/>
      <c r="Q2" s="1267"/>
      <c r="R2" s="1267"/>
      <c r="S2" s="1267"/>
      <c r="T2" s="1267"/>
      <c r="U2" s="1267"/>
      <c r="V2" s="1267"/>
      <c r="W2" s="1267"/>
    </row>
    <row r="3" spans="2:28" ht="108" customHeight="1" x14ac:dyDescent="0.35">
      <c r="B3" s="635" t="s">
        <v>258</v>
      </c>
      <c r="C3" s="635" t="s">
        <v>287</v>
      </c>
      <c r="D3" s="636" t="s">
        <v>385</v>
      </c>
      <c r="E3" s="636" t="s">
        <v>369</v>
      </c>
      <c r="F3" s="637" t="s">
        <v>149</v>
      </c>
      <c r="G3" s="637" t="s">
        <v>150</v>
      </c>
      <c r="H3" s="637" t="s">
        <v>297</v>
      </c>
      <c r="I3" s="637" t="s">
        <v>152</v>
      </c>
      <c r="J3" s="637" t="s">
        <v>367</v>
      </c>
      <c r="K3" s="636" t="s">
        <v>368</v>
      </c>
      <c r="L3" s="638"/>
      <c r="M3" s="1259" t="s">
        <v>288</v>
      </c>
      <c r="N3" s="1260"/>
      <c r="O3" s="639"/>
      <c r="P3" s="1261" t="s">
        <v>286</v>
      </c>
      <c r="Q3" s="1262"/>
      <c r="R3" s="640"/>
      <c r="S3" s="1261" t="s">
        <v>289</v>
      </c>
      <c r="T3" s="1262"/>
      <c r="U3" s="639"/>
      <c r="V3" s="1261" t="s">
        <v>12</v>
      </c>
      <c r="W3" s="1262"/>
    </row>
    <row r="4" spans="2:28" ht="12.75" x14ac:dyDescent="0.35">
      <c r="B4" s="607"/>
      <c r="C4" s="608"/>
      <c r="D4" s="725"/>
      <c r="E4" s="609"/>
      <c r="F4" s="309"/>
      <c r="G4" s="309"/>
      <c r="H4" s="472">
        <f>+E4*(1-G4)</f>
        <v>0</v>
      </c>
      <c r="I4" s="310"/>
      <c r="J4" s="310"/>
      <c r="K4" s="473">
        <f t="shared" ref="K4:K43" si="0">+H4-I4-J4</f>
        <v>0</v>
      </c>
      <c r="L4" s="641"/>
      <c r="M4" s="642" t="s">
        <v>166</v>
      </c>
      <c r="N4" s="474">
        <f>SUMIF($D$4:$D$911,"1",$K$4:$K$911)</f>
        <v>0</v>
      </c>
      <c r="O4" s="643"/>
      <c r="P4" s="642" t="s">
        <v>162</v>
      </c>
      <c r="Q4" s="474">
        <f>SUMIF($D$4:$D$911,"c",$K$4:$K$911)</f>
        <v>0</v>
      </c>
      <c r="R4" s="643"/>
      <c r="S4" s="644" t="s">
        <v>161</v>
      </c>
      <c r="T4" s="474">
        <f>SUMIF($D$4:$D$911,"A",$K$4:$K$911)</f>
        <v>0</v>
      </c>
      <c r="U4" s="643"/>
      <c r="V4" s="644" t="s">
        <v>291</v>
      </c>
      <c r="W4" s="475">
        <f>N43</f>
        <v>0</v>
      </c>
      <c r="Y4" s="645">
        <v>1</v>
      </c>
      <c r="AB4" s="630" t="s">
        <v>163</v>
      </c>
    </row>
    <row r="5" spans="2:28" ht="12.75" x14ac:dyDescent="0.35">
      <c r="B5" s="608"/>
      <c r="C5" s="607"/>
      <c r="D5" s="725"/>
      <c r="E5" s="609"/>
      <c r="F5" s="309"/>
      <c r="G5" s="309"/>
      <c r="H5" s="472">
        <f>+E5*(1-G5)</f>
        <v>0</v>
      </c>
      <c r="I5" s="310"/>
      <c r="J5" s="310"/>
      <c r="K5" s="605">
        <f t="shared" si="0"/>
        <v>0</v>
      </c>
      <c r="L5" s="641"/>
      <c r="M5" s="642" t="s">
        <v>153</v>
      </c>
      <c r="N5" s="474">
        <f>SUMIF($D$4:$D$911,"2",$K$4:$K$911)</f>
        <v>0</v>
      </c>
      <c r="O5" s="643"/>
      <c r="P5" s="644"/>
      <c r="Q5" s="474"/>
      <c r="R5" s="646"/>
      <c r="S5" s="644"/>
      <c r="T5" s="474"/>
      <c r="U5" s="643"/>
      <c r="V5" s="644" t="s">
        <v>75</v>
      </c>
      <c r="W5" s="474">
        <f>Q4</f>
        <v>0</v>
      </c>
      <c r="Y5" s="645">
        <v>2</v>
      </c>
      <c r="AB5" s="630" t="s">
        <v>9</v>
      </c>
    </row>
    <row r="6" spans="2:28" ht="23.25" x14ac:dyDescent="0.35">
      <c r="B6" s="607"/>
      <c r="C6" s="607"/>
      <c r="D6" s="725"/>
      <c r="E6" s="609"/>
      <c r="F6" s="309"/>
      <c r="G6" s="309"/>
      <c r="H6" s="472">
        <f t="shared" ref="H6:H42" si="1">+E6*(1-G6)</f>
        <v>0</v>
      </c>
      <c r="I6" s="310"/>
      <c r="J6" s="310"/>
      <c r="K6" s="605">
        <f t="shared" si="0"/>
        <v>0</v>
      </c>
      <c r="L6" s="641"/>
      <c r="M6" s="642" t="s">
        <v>154</v>
      </c>
      <c r="N6" s="474">
        <f>SUMIF($D$4:$D$911,"3",$K$4:$K$911)</f>
        <v>0</v>
      </c>
      <c r="O6" s="643"/>
      <c r="P6" s="642"/>
      <c r="Q6" s="474"/>
      <c r="R6" s="643"/>
      <c r="S6" s="644"/>
      <c r="T6" s="474"/>
      <c r="U6" s="643"/>
      <c r="V6" s="644" t="s">
        <v>47</v>
      </c>
      <c r="W6" s="474">
        <f>T4</f>
        <v>0</v>
      </c>
      <c r="Y6" s="645">
        <v>3</v>
      </c>
    </row>
    <row r="7" spans="2:28" ht="12.75" x14ac:dyDescent="0.35">
      <c r="B7" s="608"/>
      <c r="C7" s="607"/>
      <c r="D7" s="725"/>
      <c r="E7" s="609"/>
      <c r="F7" s="309"/>
      <c r="G7" s="309"/>
      <c r="H7" s="472">
        <f t="shared" si="1"/>
        <v>0</v>
      </c>
      <c r="I7" s="310"/>
      <c r="J7" s="310"/>
      <c r="K7" s="605">
        <f t="shared" si="0"/>
        <v>0</v>
      </c>
      <c r="L7" s="641"/>
      <c r="M7" s="642" t="s">
        <v>155</v>
      </c>
      <c r="N7" s="474">
        <f>SUMIF($D$4:$D$911,"4",$K$4:$K$911)</f>
        <v>0</v>
      </c>
      <c r="O7" s="643"/>
      <c r="P7" s="644"/>
      <c r="Q7" s="474"/>
      <c r="R7" s="643"/>
      <c r="S7" s="644"/>
      <c r="T7" s="474"/>
      <c r="U7" s="643"/>
      <c r="V7" s="647"/>
      <c r="W7" s="474"/>
      <c r="Y7" s="645">
        <v>4</v>
      </c>
    </row>
    <row r="8" spans="2:28" ht="23.25" x14ac:dyDescent="0.35">
      <c r="B8" s="607"/>
      <c r="C8" s="607"/>
      <c r="D8" s="725"/>
      <c r="E8" s="609"/>
      <c r="F8" s="309"/>
      <c r="G8" s="309"/>
      <c r="H8" s="472">
        <f t="shared" si="1"/>
        <v>0</v>
      </c>
      <c r="I8" s="310"/>
      <c r="J8" s="310"/>
      <c r="K8" s="605">
        <f t="shared" si="0"/>
        <v>0</v>
      </c>
      <c r="L8" s="641"/>
      <c r="M8" s="642" t="s">
        <v>156</v>
      </c>
      <c r="N8" s="474">
        <f>SUMIF($D$4:$D$911,"5",$K$4:$K$911)</f>
        <v>0</v>
      </c>
      <c r="O8" s="643"/>
      <c r="P8" s="644"/>
      <c r="Q8" s="474"/>
      <c r="R8" s="643"/>
      <c r="S8" s="644"/>
      <c r="T8" s="474"/>
      <c r="U8" s="643"/>
      <c r="V8" s="647"/>
      <c r="W8" s="474"/>
      <c r="Y8" s="645">
        <v>5</v>
      </c>
    </row>
    <row r="9" spans="2:28" ht="23.25" x14ac:dyDescent="0.35">
      <c r="B9" s="607"/>
      <c r="C9" s="607"/>
      <c r="D9" s="725"/>
      <c r="E9" s="609"/>
      <c r="F9" s="309"/>
      <c r="G9" s="309"/>
      <c r="H9" s="472">
        <f t="shared" si="1"/>
        <v>0</v>
      </c>
      <c r="I9" s="310"/>
      <c r="J9" s="310"/>
      <c r="K9" s="605">
        <f t="shared" si="0"/>
        <v>0</v>
      </c>
      <c r="L9" s="641"/>
      <c r="M9" s="642" t="s">
        <v>157</v>
      </c>
      <c r="N9" s="474">
        <f>SUMIF($D$4:$D$911,"6",$K$4:$K$911)</f>
        <v>0</v>
      </c>
      <c r="O9" s="643"/>
      <c r="P9" s="644"/>
      <c r="Q9" s="474"/>
      <c r="R9" s="643"/>
      <c r="S9" s="644"/>
      <c r="T9" s="474"/>
      <c r="U9" s="643"/>
      <c r="V9" s="647"/>
      <c r="W9" s="474"/>
      <c r="Y9" s="645">
        <v>6</v>
      </c>
    </row>
    <row r="10" spans="2:28" ht="12.75" x14ac:dyDescent="0.35">
      <c r="B10" s="607"/>
      <c r="C10" s="607"/>
      <c r="D10" s="725"/>
      <c r="E10" s="609"/>
      <c r="F10" s="309"/>
      <c r="G10" s="309"/>
      <c r="H10" s="472">
        <f t="shared" si="1"/>
        <v>0</v>
      </c>
      <c r="I10" s="310"/>
      <c r="J10" s="310"/>
      <c r="K10" s="605">
        <f t="shared" si="0"/>
        <v>0</v>
      </c>
      <c r="L10" s="641"/>
      <c r="M10" s="642" t="s">
        <v>158</v>
      </c>
      <c r="N10" s="474">
        <f>SUMIF($D$4:$D$911,"7",$K$4:$K$911)</f>
        <v>0</v>
      </c>
      <c r="O10" s="643"/>
      <c r="P10" s="644"/>
      <c r="Q10" s="474"/>
      <c r="R10" s="643"/>
      <c r="S10" s="644"/>
      <c r="T10" s="474"/>
      <c r="U10" s="643"/>
      <c r="V10" s="647"/>
      <c r="W10" s="474"/>
      <c r="Y10" s="645">
        <v>7</v>
      </c>
    </row>
    <row r="11" spans="2:28" ht="12.75" x14ac:dyDescent="0.35">
      <c r="B11" s="607"/>
      <c r="C11" s="607"/>
      <c r="D11" s="725"/>
      <c r="E11" s="609"/>
      <c r="F11" s="309"/>
      <c r="G11" s="309"/>
      <c r="H11" s="472">
        <f t="shared" si="1"/>
        <v>0</v>
      </c>
      <c r="I11" s="310"/>
      <c r="J11" s="310"/>
      <c r="K11" s="605">
        <f t="shared" si="0"/>
        <v>0</v>
      </c>
      <c r="L11" s="641"/>
      <c r="M11" s="642" t="s">
        <v>159</v>
      </c>
      <c r="N11" s="474">
        <f>SUMIF($D$4:$D$911,"8",$K$4:$K$911)</f>
        <v>0</v>
      </c>
      <c r="O11" s="643"/>
      <c r="P11" s="644"/>
      <c r="Q11" s="474"/>
      <c r="R11" s="643"/>
      <c r="S11" s="644"/>
      <c r="T11" s="474"/>
      <c r="U11" s="643"/>
      <c r="V11" s="647"/>
      <c r="W11" s="474"/>
      <c r="Y11" s="645">
        <v>8</v>
      </c>
    </row>
    <row r="12" spans="2:28" ht="12.75" x14ac:dyDescent="0.35">
      <c r="B12" s="608"/>
      <c r="C12" s="607"/>
      <c r="D12" s="725"/>
      <c r="E12" s="609"/>
      <c r="F12" s="309"/>
      <c r="G12" s="309"/>
      <c r="H12" s="472">
        <f t="shared" si="1"/>
        <v>0</v>
      </c>
      <c r="I12" s="310"/>
      <c r="J12" s="310"/>
      <c r="K12" s="605">
        <f t="shared" si="0"/>
        <v>0</v>
      </c>
      <c r="L12" s="641"/>
      <c r="M12" s="642" t="s">
        <v>160</v>
      </c>
      <c r="N12" s="474">
        <f>SUMIF($D$4:$D$911,"9",$K$4:$K$911)</f>
        <v>0</v>
      </c>
      <c r="O12" s="643"/>
      <c r="P12" s="644"/>
      <c r="Q12" s="474"/>
      <c r="R12" s="643"/>
      <c r="S12" s="644"/>
      <c r="T12" s="474"/>
      <c r="U12" s="643"/>
      <c r="V12" s="647"/>
      <c r="W12" s="474"/>
      <c r="Y12" s="645">
        <v>9</v>
      </c>
    </row>
    <row r="13" spans="2:28" ht="12.75" x14ac:dyDescent="0.35">
      <c r="B13" s="608"/>
      <c r="C13" s="607"/>
      <c r="D13" s="725"/>
      <c r="E13" s="609"/>
      <c r="F13" s="309"/>
      <c r="G13" s="309"/>
      <c r="H13" s="472">
        <f t="shared" si="1"/>
        <v>0</v>
      </c>
      <c r="I13" s="310"/>
      <c r="J13" s="310"/>
      <c r="K13" s="605">
        <f t="shared" si="0"/>
        <v>0</v>
      </c>
      <c r="L13" s="641"/>
      <c r="M13" s="642"/>
      <c r="N13" s="474"/>
      <c r="O13" s="643"/>
      <c r="P13" s="644"/>
      <c r="Q13" s="474"/>
      <c r="R13" s="643"/>
      <c r="S13" s="644"/>
      <c r="T13" s="474"/>
      <c r="U13" s="643"/>
      <c r="V13" s="647"/>
      <c r="W13" s="474"/>
      <c r="Y13" s="645"/>
    </row>
    <row r="14" spans="2:28" ht="12.75" x14ac:dyDescent="0.35">
      <c r="B14" s="607"/>
      <c r="C14" s="607"/>
      <c r="D14" s="725"/>
      <c r="E14" s="609"/>
      <c r="F14" s="309"/>
      <c r="G14" s="309"/>
      <c r="H14" s="472">
        <f t="shared" si="1"/>
        <v>0</v>
      </c>
      <c r="I14" s="310"/>
      <c r="J14" s="310"/>
      <c r="K14" s="605">
        <f t="shared" si="0"/>
        <v>0</v>
      </c>
      <c r="L14" s="641"/>
      <c r="M14" s="642"/>
      <c r="N14" s="474"/>
      <c r="O14" s="643"/>
      <c r="P14" s="644"/>
      <c r="Q14" s="474"/>
      <c r="R14" s="643"/>
      <c r="S14" s="644"/>
      <c r="T14" s="474"/>
      <c r="U14" s="643"/>
      <c r="V14" s="647"/>
      <c r="W14" s="474"/>
      <c r="Y14" s="645"/>
    </row>
    <row r="15" spans="2:28" ht="12.75" x14ac:dyDescent="0.35">
      <c r="B15" s="608"/>
      <c r="C15" s="607"/>
      <c r="D15" s="725"/>
      <c r="E15" s="609"/>
      <c r="F15" s="309"/>
      <c r="G15" s="309"/>
      <c r="H15" s="472">
        <f t="shared" si="1"/>
        <v>0</v>
      </c>
      <c r="I15" s="310"/>
      <c r="J15" s="310"/>
      <c r="K15" s="605">
        <f t="shared" si="0"/>
        <v>0</v>
      </c>
      <c r="L15" s="641"/>
      <c r="M15" s="642"/>
      <c r="N15" s="474"/>
      <c r="O15" s="643"/>
      <c r="P15" s="644"/>
      <c r="Q15" s="474"/>
      <c r="R15" s="643"/>
      <c r="S15" s="644"/>
      <c r="T15" s="474"/>
      <c r="U15" s="643"/>
      <c r="V15" s="647"/>
      <c r="W15" s="474"/>
      <c r="Y15" s="645"/>
    </row>
    <row r="16" spans="2:28" ht="12.75" x14ac:dyDescent="0.35">
      <c r="B16" s="607"/>
      <c r="C16" s="608"/>
      <c r="D16" s="725"/>
      <c r="E16" s="609"/>
      <c r="F16" s="309"/>
      <c r="G16" s="309"/>
      <c r="H16" s="472">
        <f t="shared" si="1"/>
        <v>0</v>
      </c>
      <c r="I16" s="310"/>
      <c r="J16" s="310"/>
      <c r="K16" s="605">
        <f t="shared" si="0"/>
        <v>0</v>
      </c>
      <c r="L16" s="641"/>
      <c r="M16" s="642"/>
      <c r="N16" s="474"/>
      <c r="O16" s="643"/>
      <c r="P16" s="644"/>
      <c r="Q16" s="474"/>
      <c r="R16" s="643"/>
      <c r="S16" s="644"/>
      <c r="T16" s="474"/>
      <c r="U16" s="643"/>
      <c r="V16" s="647"/>
      <c r="W16" s="474"/>
      <c r="Y16" s="645"/>
    </row>
    <row r="17" spans="2:25" ht="12.75" x14ac:dyDescent="0.35">
      <c r="B17" s="608"/>
      <c r="C17" s="607"/>
      <c r="D17" s="725"/>
      <c r="E17" s="609"/>
      <c r="F17" s="309"/>
      <c r="G17" s="309"/>
      <c r="H17" s="472">
        <f t="shared" si="1"/>
        <v>0</v>
      </c>
      <c r="I17" s="310"/>
      <c r="J17" s="310"/>
      <c r="K17" s="605">
        <f t="shared" si="0"/>
        <v>0</v>
      </c>
      <c r="L17" s="641"/>
      <c r="M17" s="642"/>
      <c r="N17" s="474"/>
      <c r="O17" s="643"/>
      <c r="P17" s="644"/>
      <c r="Q17" s="474"/>
      <c r="R17" s="643"/>
      <c r="S17" s="644"/>
      <c r="T17" s="474"/>
      <c r="U17" s="643"/>
      <c r="V17" s="647"/>
      <c r="W17" s="474"/>
      <c r="Y17" s="645"/>
    </row>
    <row r="18" spans="2:25" ht="12.75" x14ac:dyDescent="0.35">
      <c r="B18" s="608"/>
      <c r="C18" s="607"/>
      <c r="D18" s="725"/>
      <c r="E18" s="609"/>
      <c r="F18" s="309"/>
      <c r="G18" s="309"/>
      <c r="H18" s="472">
        <f t="shared" si="1"/>
        <v>0</v>
      </c>
      <c r="I18" s="311"/>
      <c r="J18" s="311"/>
      <c r="K18" s="605">
        <f t="shared" si="0"/>
        <v>0</v>
      </c>
      <c r="L18" s="641"/>
      <c r="M18" s="642"/>
      <c r="N18" s="474"/>
      <c r="O18" s="643"/>
      <c r="P18" s="644"/>
      <c r="Q18" s="474"/>
      <c r="R18" s="643"/>
      <c r="S18" s="644"/>
      <c r="T18" s="474"/>
      <c r="U18" s="643"/>
      <c r="V18" s="647"/>
      <c r="W18" s="474"/>
      <c r="Y18" s="645"/>
    </row>
    <row r="19" spans="2:25" ht="12.75" x14ac:dyDescent="0.35">
      <c r="B19" s="608"/>
      <c r="C19" s="607"/>
      <c r="D19" s="725"/>
      <c r="E19" s="609"/>
      <c r="F19" s="309"/>
      <c r="G19" s="309"/>
      <c r="H19" s="472">
        <f t="shared" si="1"/>
        <v>0</v>
      </c>
      <c r="I19" s="311"/>
      <c r="J19" s="311"/>
      <c r="K19" s="605">
        <f t="shared" si="0"/>
        <v>0</v>
      </c>
      <c r="L19" s="641"/>
      <c r="M19" s="642"/>
      <c r="N19" s="474"/>
      <c r="O19" s="643"/>
      <c r="P19" s="644"/>
      <c r="Q19" s="474"/>
      <c r="R19" s="643"/>
      <c r="S19" s="644"/>
      <c r="T19" s="474"/>
      <c r="U19" s="643"/>
      <c r="V19" s="647"/>
      <c r="W19" s="474"/>
      <c r="Y19" s="645"/>
    </row>
    <row r="20" spans="2:25" ht="12.75" x14ac:dyDescent="0.35">
      <c r="B20" s="608"/>
      <c r="C20" s="607"/>
      <c r="D20" s="725"/>
      <c r="E20" s="609"/>
      <c r="F20" s="309"/>
      <c r="G20" s="309"/>
      <c r="H20" s="472">
        <f t="shared" si="1"/>
        <v>0</v>
      </c>
      <c r="I20" s="311"/>
      <c r="J20" s="311"/>
      <c r="K20" s="605">
        <f t="shared" si="0"/>
        <v>0</v>
      </c>
      <c r="L20" s="641"/>
      <c r="M20" s="642"/>
      <c r="N20" s="474"/>
      <c r="O20" s="643"/>
      <c r="P20" s="644"/>
      <c r="Q20" s="474"/>
      <c r="R20" s="643"/>
      <c r="S20" s="644"/>
      <c r="T20" s="474"/>
      <c r="U20" s="643"/>
      <c r="V20" s="647"/>
      <c r="W20" s="474"/>
      <c r="Y20" s="645"/>
    </row>
    <row r="21" spans="2:25" ht="12.75" x14ac:dyDescent="0.35">
      <c r="B21" s="608"/>
      <c r="C21" s="607"/>
      <c r="D21" s="725"/>
      <c r="E21" s="609"/>
      <c r="F21" s="309"/>
      <c r="G21" s="309"/>
      <c r="H21" s="472">
        <f t="shared" si="1"/>
        <v>0</v>
      </c>
      <c r="I21" s="311"/>
      <c r="J21" s="311"/>
      <c r="K21" s="605">
        <f t="shared" si="0"/>
        <v>0</v>
      </c>
      <c r="L21" s="641"/>
      <c r="M21" s="642"/>
      <c r="N21" s="474"/>
      <c r="O21" s="643"/>
      <c r="P21" s="644"/>
      <c r="Q21" s="474"/>
      <c r="R21" s="643"/>
      <c r="S21" s="644"/>
      <c r="T21" s="474"/>
      <c r="U21" s="643"/>
      <c r="V21" s="647"/>
      <c r="W21" s="474"/>
      <c r="Y21" s="645"/>
    </row>
    <row r="22" spans="2:25" ht="12.75" x14ac:dyDescent="0.35">
      <c r="B22" s="608"/>
      <c r="C22" s="608"/>
      <c r="D22" s="725"/>
      <c r="E22" s="609"/>
      <c r="F22" s="309"/>
      <c r="G22" s="309"/>
      <c r="H22" s="472">
        <f t="shared" si="1"/>
        <v>0</v>
      </c>
      <c r="I22" s="311"/>
      <c r="J22" s="311"/>
      <c r="K22" s="605">
        <f t="shared" si="0"/>
        <v>0</v>
      </c>
      <c r="L22" s="641"/>
      <c r="M22" s="642"/>
      <c r="N22" s="474"/>
      <c r="O22" s="643"/>
      <c r="P22" s="644"/>
      <c r="Q22" s="474"/>
      <c r="R22" s="643"/>
      <c r="S22" s="644"/>
      <c r="T22" s="474"/>
      <c r="U22" s="643"/>
      <c r="V22" s="647"/>
      <c r="W22" s="474"/>
      <c r="Y22" s="645"/>
    </row>
    <row r="23" spans="2:25" ht="12.75" x14ac:dyDescent="0.35">
      <c r="B23" s="608"/>
      <c r="C23" s="608"/>
      <c r="D23" s="725"/>
      <c r="E23" s="609"/>
      <c r="F23" s="309"/>
      <c r="G23" s="309"/>
      <c r="H23" s="472">
        <f t="shared" si="1"/>
        <v>0</v>
      </c>
      <c r="I23" s="311"/>
      <c r="J23" s="311"/>
      <c r="K23" s="605">
        <f t="shared" si="0"/>
        <v>0</v>
      </c>
      <c r="L23" s="641"/>
      <c r="M23" s="642"/>
      <c r="N23" s="474"/>
      <c r="O23" s="643"/>
      <c r="P23" s="644"/>
      <c r="Q23" s="474"/>
      <c r="R23" s="643"/>
      <c r="S23" s="644"/>
      <c r="T23" s="474"/>
      <c r="U23" s="643"/>
      <c r="V23" s="647"/>
      <c r="W23" s="474"/>
      <c r="Y23" s="645"/>
    </row>
    <row r="24" spans="2:25" ht="12.75" x14ac:dyDescent="0.35">
      <c r="B24" s="608"/>
      <c r="C24" s="608"/>
      <c r="D24" s="725"/>
      <c r="E24" s="609"/>
      <c r="F24" s="309"/>
      <c r="G24" s="309"/>
      <c r="H24" s="472">
        <f t="shared" si="1"/>
        <v>0</v>
      </c>
      <c r="I24" s="311"/>
      <c r="J24" s="311"/>
      <c r="K24" s="605">
        <f t="shared" si="0"/>
        <v>0</v>
      </c>
      <c r="L24" s="641"/>
      <c r="M24" s="642"/>
      <c r="N24" s="474"/>
      <c r="O24" s="643"/>
      <c r="P24" s="644"/>
      <c r="Q24" s="474"/>
      <c r="R24" s="643"/>
      <c r="S24" s="644"/>
      <c r="T24" s="474"/>
      <c r="U24" s="643"/>
      <c r="V24" s="647"/>
      <c r="W24" s="474"/>
      <c r="Y24" s="645"/>
    </row>
    <row r="25" spans="2:25" ht="12.75" x14ac:dyDescent="0.35">
      <c r="B25" s="608"/>
      <c r="C25" s="608"/>
      <c r="D25" s="725"/>
      <c r="E25" s="609"/>
      <c r="F25" s="309"/>
      <c r="G25" s="309"/>
      <c r="H25" s="472">
        <f t="shared" si="1"/>
        <v>0</v>
      </c>
      <c r="I25" s="311"/>
      <c r="J25" s="311"/>
      <c r="K25" s="605">
        <f t="shared" si="0"/>
        <v>0</v>
      </c>
      <c r="L25" s="641"/>
      <c r="M25" s="642"/>
      <c r="N25" s="474"/>
      <c r="O25" s="643"/>
      <c r="P25" s="644"/>
      <c r="Q25" s="474"/>
      <c r="R25" s="643"/>
      <c r="S25" s="644"/>
      <c r="T25" s="474"/>
      <c r="U25" s="643"/>
      <c r="V25" s="647"/>
      <c r="W25" s="474"/>
      <c r="Y25" s="645"/>
    </row>
    <row r="26" spans="2:25" ht="12.75" x14ac:dyDescent="0.35">
      <c r="B26" s="608"/>
      <c r="C26" s="608"/>
      <c r="D26" s="725"/>
      <c r="E26" s="609"/>
      <c r="F26" s="309"/>
      <c r="G26" s="309"/>
      <c r="H26" s="472">
        <f t="shared" si="1"/>
        <v>0</v>
      </c>
      <c r="I26" s="311"/>
      <c r="J26" s="311"/>
      <c r="K26" s="605">
        <f t="shared" si="0"/>
        <v>0</v>
      </c>
      <c r="L26" s="641"/>
      <c r="M26" s="642"/>
      <c r="N26" s="474"/>
      <c r="O26" s="643"/>
      <c r="P26" s="644"/>
      <c r="Q26" s="474"/>
      <c r="R26" s="643"/>
      <c r="S26" s="644"/>
      <c r="T26" s="474"/>
      <c r="U26" s="643"/>
      <c r="V26" s="647"/>
      <c r="W26" s="474"/>
      <c r="Y26" s="645"/>
    </row>
    <row r="27" spans="2:25" ht="12.75" x14ac:dyDescent="0.35">
      <c r="B27" s="608"/>
      <c r="C27" s="608"/>
      <c r="D27" s="725"/>
      <c r="E27" s="609"/>
      <c r="F27" s="309"/>
      <c r="G27" s="309"/>
      <c r="H27" s="472">
        <f t="shared" si="1"/>
        <v>0</v>
      </c>
      <c r="I27" s="311"/>
      <c r="J27" s="311"/>
      <c r="K27" s="605">
        <f t="shared" si="0"/>
        <v>0</v>
      </c>
      <c r="L27" s="641"/>
      <c r="M27" s="642"/>
      <c r="N27" s="474"/>
      <c r="O27" s="643"/>
      <c r="P27" s="644"/>
      <c r="Q27" s="474"/>
      <c r="R27" s="643"/>
      <c r="S27" s="644"/>
      <c r="T27" s="474"/>
      <c r="U27" s="643"/>
      <c r="V27" s="647"/>
      <c r="W27" s="474"/>
      <c r="Y27" s="645"/>
    </row>
    <row r="28" spans="2:25" ht="12.75" x14ac:dyDescent="0.35">
      <c r="B28" s="608"/>
      <c r="C28" s="608"/>
      <c r="D28" s="725"/>
      <c r="E28" s="609"/>
      <c r="F28" s="309"/>
      <c r="G28" s="309"/>
      <c r="H28" s="472">
        <f t="shared" si="1"/>
        <v>0</v>
      </c>
      <c r="I28" s="311"/>
      <c r="J28" s="311"/>
      <c r="K28" s="605">
        <f t="shared" si="0"/>
        <v>0</v>
      </c>
      <c r="L28" s="641"/>
      <c r="M28" s="642"/>
      <c r="N28" s="474"/>
      <c r="O28" s="643"/>
      <c r="P28" s="644"/>
      <c r="Q28" s="474"/>
      <c r="R28" s="643"/>
      <c r="S28" s="644"/>
      <c r="T28" s="474"/>
      <c r="U28" s="643"/>
      <c r="V28" s="647"/>
      <c r="W28" s="474"/>
      <c r="Y28" s="645"/>
    </row>
    <row r="29" spans="2:25" ht="12.75" x14ac:dyDescent="0.35">
      <c r="B29" s="608"/>
      <c r="C29" s="608"/>
      <c r="D29" s="725"/>
      <c r="E29" s="609"/>
      <c r="F29" s="309"/>
      <c r="G29" s="309"/>
      <c r="H29" s="472">
        <f t="shared" si="1"/>
        <v>0</v>
      </c>
      <c r="I29" s="311"/>
      <c r="J29" s="311"/>
      <c r="K29" s="605">
        <f t="shared" si="0"/>
        <v>0</v>
      </c>
      <c r="L29" s="641"/>
      <c r="M29" s="642"/>
      <c r="N29" s="474"/>
      <c r="O29" s="643"/>
      <c r="P29" s="644"/>
      <c r="Q29" s="474"/>
      <c r="R29" s="643"/>
      <c r="S29" s="644"/>
      <c r="T29" s="474"/>
      <c r="U29" s="643"/>
      <c r="V29" s="647"/>
      <c r="W29" s="474"/>
      <c r="Y29" s="645"/>
    </row>
    <row r="30" spans="2:25" ht="12.75" x14ac:dyDescent="0.35">
      <c r="B30" s="608"/>
      <c r="C30" s="608"/>
      <c r="D30" s="725"/>
      <c r="E30" s="609"/>
      <c r="F30" s="309"/>
      <c r="G30" s="309"/>
      <c r="H30" s="472">
        <f t="shared" si="1"/>
        <v>0</v>
      </c>
      <c r="I30" s="311"/>
      <c r="J30" s="311"/>
      <c r="K30" s="605">
        <f t="shared" si="0"/>
        <v>0</v>
      </c>
      <c r="L30" s="641"/>
      <c r="M30" s="642"/>
      <c r="N30" s="474"/>
      <c r="O30" s="643"/>
      <c r="P30" s="644"/>
      <c r="Q30" s="474"/>
      <c r="R30" s="643"/>
      <c r="S30" s="644"/>
      <c r="T30" s="474"/>
      <c r="U30" s="643"/>
      <c r="V30" s="647"/>
      <c r="W30" s="474"/>
      <c r="Y30" s="645"/>
    </row>
    <row r="31" spans="2:25" ht="12.75" x14ac:dyDescent="0.35">
      <c r="B31" s="608"/>
      <c r="C31" s="608"/>
      <c r="D31" s="725"/>
      <c r="E31" s="609"/>
      <c r="F31" s="309"/>
      <c r="G31" s="309"/>
      <c r="H31" s="472">
        <f t="shared" si="1"/>
        <v>0</v>
      </c>
      <c r="I31" s="311"/>
      <c r="J31" s="311"/>
      <c r="K31" s="605">
        <f t="shared" si="0"/>
        <v>0</v>
      </c>
      <c r="L31" s="641"/>
      <c r="M31" s="642"/>
      <c r="N31" s="474"/>
      <c r="O31" s="643"/>
      <c r="P31" s="644"/>
      <c r="Q31" s="474"/>
      <c r="R31" s="643"/>
      <c r="S31" s="644"/>
      <c r="T31" s="474"/>
      <c r="U31" s="643"/>
      <c r="V31" s="647"/>
      <c r="W31" s="474"/>
      <c r="Y31" s="645"/>
    </row>
    <row r="32" spans="2:25" ht="12.75" x14ac:dyDescent="0.35">
      <c r="B32" s="608"/>
      <c r="C32" s="608"/>
      <c r="D32" s="725"/>
      <c r="E32" s="609"/>
      <c r="F32" s="309"/>
      <c r="G32" s="309"/>
      <c r="H32" s="472">
        <f t="shared" si="1"/>
        <v>0</v>
      </c>
      <c r="I32" s="311"/>
      <c r="J32" s="311"/>
      <c r="K32" s="605">
        <f t="shared" si="0"/>
        <v>0</v>
      </c>
      <c r="L32" s="641"/>
      <c r="M32" s="642"/>
      <c r="N32" s="474"/>
      <c r="O32" s="643"/>
      <c r="P32" s="644"/>
      <c r="Q32" s="474"/>
      <c r="R32" s="643"/>
      <c r="S32" s="644"/>
      <c r="T32" s="474"/>
      <c r="U32" s="643"/>
      <c r="V32" s="647"/>
      <c r="W32" s="474"/>
      <c r="Y32" s="645"/>
    </row>
    <row r="33" spans="1:25" ht="12.75" x14ac:dyDescent="0.35">
      <c r="B33" s="608"/>
      <c r="C33" s="608"/>
      <c r="D33" s="725"/>
      <c r="E33" s="609"/>
      <c r="F33" s="309"/>
      <c r="G33" s="309"/>
      <c r="H33" s="472">
        <f t="shared" si="1"/>
        <v>0</v>
      </c>
      <c r="I33" s="311"/>
      <c r="J33" s="311"/>
      <c r="K33" s="605">
        <f t="shared" si="0"/>
        <v>0</v>
      </c>
      <c r="L33" s="641"/>
      <c r="M33" s="642"/>
      <c r="N33" s="474"/>
      <c r="O33" s="643"/>
      <c r="P33" s="644"/>
      <c r="Q33" s="474"/>
      <c r="R33" s="643"/>
      <c r="S33" s="644"/>
      <c r="T33" s="474"/>
      <c r="U33" s="643"/>
      <c r="V33" s="647"/>
      <c r="W33" s="474"/>
      <c r="Y33" s="645"/>
    </row>
    <row r="34" spans="1:25" ht="12.75" x14ac:dyDescent="0.35">
      <c r="B34" s="608"/>
      <c r="C34" s="608"/>
      <c r="D34" s="725"/>
      <c r="E34" s="609"/>
      <c r="F34" s="309"/>
      <c r="G34" s="309"/>
      <c r="H34" s="472">
        <f t="shared" si="1"/>
        <v>0</v>
      </c>
      <c r="I34" s="311"/>
      <c r="J34" s="311"/>
      <c r="K34" s="605">
        <f t="shared" si="0"/>
        <v>0</v>
      </c>
      <c r="L34" s="641"/>
      <c r="M34" s="642"/>
      <c r="N34" s="474"/>
      <c r="O34" s="643"/>
      <c r="P34" s="644"/>
      <c r="Q34" s="474"/>
      <c r="R34" s="643"/>
      <c r="S34" s="644"/>
      <c r="T34" s="474"/>
      <c r="U34" s="643"/>
      <c r="V34" s="647"/>
      <c r="W34" s="474"/>
      <c r="Y34" s="645"/>
    </row>
    <row r="35" spans="1:25" ht="12.75" x14ac:dyDescent="0.35">
      <c r="B35" s="608"/>
      <c r="C35" s="608"/>
      <c r="D35" s="725"/>
      <c r="E35" s="609"/>
      <c r="F35" s="309"/>
      <c r="G35" s="309"/>
      <c r="H35" s="472">
        <f t="shared" si="1"/>
        <v>0</v>
      </c>
      <c r="I35" s="311"/>
      <c r="J35" s="311"/>
      <c r="K35" s="605">
        <f t="shared" si="0"/>
        <v>0</v>
      </c>
      <c r="L35" s="641"/>
      <c r="M35" s="642"/>
      <c r="N35" s="474"/>
      <c r="O35" s="643"/>
      <c r="P35" s="644"/>
      <c r="Q35" s="474"/>
      <c r="R35" s="643"/>
      <c r="S35" s="644"/>
      <c r="T35" s="474"/>
      <c r="U35" s="643"/>
      <c r="V35" s="647"/>
      <c r="W35" s="474"/>
      <c r="Y35" s="645"/>
    </row>
    <row r="36" spans="1:25" ht="12.75" x14ac:dyDescent="0.35">
      <c r="B36" s="608"/>
      <c r="C36" s="608"/>
      <c r="D36" s="725"/>
      <c r="E36" s="609"/>
      <c r="F36" s="309"/>
      <c r="G36" s="309"/>
      <c r="H36" s="472">
        <f t="shared" si="1"/>
        <v>0</v>
      </c>
      <c r="I36" s="311"/>
      <c r="J36" s="311"/>
      <c r="K36" s="605">
        <f t="shared" si="0"/>
        <v>0</v>
      </c>
      <c r="L36" s="641"/>
      <c r="M36" s="642"/>
      <c r="N36" s="474"/>
      <c r="O36" s="643"/>
      <c r="P36" s="644"/>
      <c r="Q36" s="474"/>
      <c r="R36" s="643"/>
      <c r="S36" s="644"/>
      <c r="T36" s="474"/>
      <c r="U36" s="643"/>
      <c r="V36" s="647"/>
      <c r="W36" s="474"/>
      <c r="Y36" s="645"/>
    </row>
    <row r="37" spans="1:25" ht="12.75" x14ac:dyDescent="0.35">
      <c r="B37" s="608"/>
      <c r="C37" s="608"/>
      <c r="D37" s="725"/>
      <c r="E37" s="609"/>
      <c r="F37" s="309"/>
      <c r="G37" s="309"/>
      <c r="H37" s="472">
        <f t="shared" si="1"/>
        <v>0</v>
      </c>
      <c r="I37" s="311"/>
      <c r="J37" s="311"/>
      <c r="K37" s="605">
        <f t="shared" si="0"/>
        <v>0</v>
      </c>
      <c r="L37" s="641"/>
      <c r="M37" s="648"/>
      <c r="N37" s="474"/>
      <c r="O37" s="643"/>
      <c r="P37" s="644"/>
      <c r="Q37" s="474"/>
      <c r="R37" s="643"/>
      <c r="S37" s="644"/>
      <c r="T37" s="474"/>
      <c r="U37" s="643"/>
      <c r="V37" s="647"/>
      <c r="W37" s="474"/>
      <c r="Y37" s="645" t="s">
        <v>5</v>
      </c>
    </row>
    <row r="38" spans="1:25" ht="12.75" x14ac:dyDescent="0.35">
      <c r="B38" s="312"/>
      <c r="C38" s="312"/>
      <c r="D38" s="313"/>
      <c r="E38" s="467"/>
      <c r="F38" s="309"/>
      <c r="G38" s="309"/>
      <c r="H38" s="472">
        <f t="shared" si="1"/>
        <v>0</v>
      </c>
      <c r="I38" s="310"/>
      <c r="J38" s="310"/>
      <c r="K38" s="605">
        <f t="shared" si="0"/>
        <v>0</v>
      </c>
      <c r="L38" s="641"/>
      <c r="M38" s="629"/>
      <c r="N38" s="649"/>
      <c r="O38" s="650"/>
      <c r="P38" s="629"/>
      <c r="Q38" s="649"/>
      <c r="R38" s="650"/>
      <c r="S38" s="629"/>
      <c r="T38" s="474"/>
      <c r="U38" s="643"/>
      <c r="V38" s="647"/>
      <c r="W38" s="474"/>
      <c r="Y38" s="645" t="s">
        <v>164</v>
      </c>
    </row>
    <row r="39" spans="1:25" ht="12.75" x14ac:dyDescent="0.35">
      <c r="B39" s="140"/>
      <c r="C39" s="140"/>
      <c r="D39" s="314"/>
      <c r="E39" s="468"/>
      <c r="F39" s="309"/>
      <c r="G39" s="309"/>
      <c r="H39" s="472">
        <f t="shared" si="1"/>
        <v>0</v>
      </c>
      <c r="I39" s="310"/>
      <c r="J39" s="310"/>
      <c r="K39" s="605">
        <f t="shared" si="0"/>
        <v>0</v>
      </c>
      <c r="L39" s="641"/>
      <c r="M39" s="644"/>
      <c r="N39" s="474"/>
      <c r="O39" s="643"/>
      <c r="P39" s="644"/>
      <c r="Q39" s="474"/>
      <c r="R39" s="643"/>
      <c r="S39" s="644"/>
      <c r="T39" s="474"/>
      <c r="U39" s="643"/>
      <c r="V39" s="647"/>
      <c r="W39" s="474"/>
      <c r="Y39" s="645" t="s">
        <v>11</v>
      </c>
    </row>
    <row r="40" spans="1:25" ht="12.75" x14ac:dyDescent="0.35">
      <c r="B40" s="140"/>
      <c r="C40" s="140"/>
      <c r="D40" s="314"/>
      <c r="E40" s="468"/>
      <c r="F40" s="309"/>
      <c r="G40" s="309"/>
      <c r="H40" s="472">
        <f t="shared" si="1"/>
        <v>0</v>
      </c>
      <c r="I40" s="310"/>
      <c r="J40" s="310"/>
      <c r="K40" s="605">
        <f t="shared" si="0"/>
        <v>0</v>
      </c>
      <c r="L40" s="641"/>
      <c r="M40" s="644"/>
      <c r="N40" s="474"/>
      <c r="O40" s="643"/>
      <c r="P40" s="644"/>
      <c r="Q40" s="474"/>
      <c r="R40" s="643"/>
      <c r="S40" s="644"/>
      <c r="T40" s="474"/>
      <c r="U40" s="643"/>
      <c r="V40" s="647"/>
      <c r="W40" s="474"/>
    </row>
    <row r="41" spans="1:25" ht="12.75" x14ac:dyDescent="0.35">
      <c r="B41" s="140"/>
      <c r="C41" s="140"/>
      <c r="D41" s="314"/>
      <c r="E41" s="468"/>
      <c r="F41" s="309"/>
      <c r="G41" s="309"/>
      <c r="H41" s="472">
        <f t="shared" si="1"/>
        <v>0</v>
      </c>
      <c r="I41" s="310"/>
      <c r="J41" s="310"/>
      <c r="K41" s="605">
        <f t="shared" si="0"/>
        <v>0</v>
      </c>
      <c r="L41" s="641"/>
      <c r="M41" s="648" t="str">
        <f>IF($D41=1,+$K41,"")</f>
        <v/>
      </c>
      <c r="N41" s="474" t="str">
        <f>IF($D41=2,+$K41,"")</f>
        <v/>
      </c>
      <c r="O41" s="643"/>
      <c r="P41" s="644"/>
      <c r="Q41" s="474"/>
      <c r="R41" s="643"/>
      <c r="S41" s="644"/>
      <c r="T41" s="474"/>
      <c r="U41" s="643"/>
      <c r="V41" s="647"/>
      <c r="W41" s="474"/>
    </row>
    <row r="42" spans="1:25" ht="12.75" x14ac:dyDescent="0.35">
      <c r="B42" s="240"/>
      <c r="C42" s="140"/>
      <c r="D42" s="315"/>
      <c r="E42" s="469"/>
      <c r="F42" s="309"/>
      <c r="G42" s="309"/>
      <c r="H42" s="472">
        <f t="shared" si="1"/>
        <v>0</v>
      </c>
      <c r="I42" s="311"/>
      <c r="J42" s="311"/>
      <c r="K42" s="605">
        <f t="shared" si="0"/>
        <v>0</v>
      </c>
      <c r="L42" s="646"/>
      <c r="M42" s="644" t="str">
        <f>IF($D42=1,+$K42,"")</f>
        <v/>
      </c>
      <c r="N42" s="474" t="str">
        <f>IF($D42=2,+$K42,"")</f>
        <v/>
      </c>
      <c r="O42" s="643" t="str">
        <f>IF($D42=3,+$K42,"")</f>
        <v/>
      </c>
      <c r="P42" s="644" t="str">
        <f>IF($D42=4,+$K42,"")</f>
        <v/>
      </c>
      <c r="Q42" s="474" t="str">
        <f>IF($D42=5,+$K42,"")</f>
        <v/>
      </c>
      <c r="R42" s="643"/>
      <c r="S42" s="644" t="str">
        <f>IF($D42=6,+$K42,"")</f>
        <v/>
      </c>
      <c r="T42" s="474" t="str">
        <f>IF($D42=7,+$K42,"")</f>
        <v/>
      </c>
      <c r="U42" s="643" t="str">
        <f>IF($D42=8,+$K42,"")</f>
        <v/>
      </c>
      <c r="V42" s="647" t="str">
        <f>IF($D42="T",+$K42,"")</f>
        <v/>
      </c>
      <c r="W42" s="474"/>
    </row>
    <row r="43" spans="1:25" ht="23.65" thickBot="1" x14ac:dyDescent="0.4">
      <c r="C43" s="651"/>
      <c r="D43" s="652"/>
      <c r="E43" s="470">
        <f>SUM(E4:E42)</f>
        <v>0</v>
      </c>
      <c r="F43" s="653"/>
      <c r="G43" s="653"/>
      <c r="H43" s="471">
        <f>SUM(H4:H42)</f>
        <v>0</v>
      </c>
      <c r="I43" s="471">
        <f>SUM(I4:I42)</f>
        <v>0</v>
      </c>
      <c r="J43" s="471">
        <f>SUM(J4:J42)</f>
        <v>0</v>
      </c>
      <c r="K43" s="605">
        <f t="shared" si="0"/>
        <v>0</v>
      </c>
      <c r="L43" s="641"/>
      <c r="M43" s="654" t="s">
        <v>291</v>
      </c>
      <c r="N43" s="471">
        <f>SUM(N4:N41)</f>
        <v>0</v>
      </c>
      <c r="O43" s="655">
        <f>SUM(O4:O42)</f>
        <v>0</v>
      </c>
      <c r="P43" s="654" t="s">
        <v>75</v>
      </c>
      <c r="Q43" s="471">
        <f>SUM(Q4:Q42)</f>
        <v>0</v>
      </c>
      <c r="R43" s="655"/>
      <c r="S43" s="654" t="s">
        <v>2</v>
      </c>
      <c r="T43" s="471">
        <f>SUM(T4:T42)</f>
        <v>0</v>
      </c>
      <c r="U43" s="655">
        <f>SUM(U4:U42)</f>
        <v>0</v>
      </c>
      <c r="V43" s="656" t="s">
        <v>173</v>
      </c>
      <c r="W43" s="476">
        <f>SUM(W4:W42)</f>
        <v>0</v>
      </c>
    </row>
    <row r="44" spans="1:25" ht="12" thickTop="1" x14ac:dyDescent="0.35">
      <c r="B44" s="651"/>
      <c r="C44" s="651"/>
      <c r="D44" s="652"/>
      <c r="E44" s="628"/>
      <c r="F44" s="653"/>
      <c r="G44" s="653"/>
      <c r="H44" s="657"/>
      <c r="I44" s="1258" t="s">
        <v>169</v>
      </c>
      <c r="J44" s="1258"/>
      <c r="K44" s="477">
        <f>+K43-V44</f>
        <v>0</v>
      </c>
      <c r="L44" s="658"/>
    </row>
    <row r="45" spans="1:25" x14ac:dyDescent="0.35">
      <c r="B45" s="627" t="s">
        <v>177</v>
      </c>
      <c r="C45" s="659"/>
      <c r="E45" s="628"/>
      <c r="H45" s="629"/>
      <c r="L45" s="629"/>
    </row>
    <row r="46" spans="1:25" x14ac:dyDescent="0.35">
      <c r="B46" s="659" t="s">
        <v>165</v>
      </c>
      <c r="C46" s="659"/>
      <c r="E46" s="628"/>
      <c r="H46" s="629"/>
      <c r="L46" s="629"/>
    </row>
    <row r="47" spans="1:25" x14ac:dyDescent="0.35">
      <c r="B47" s="660" t="s">
        <v>168</v>
      </c>
      <c r="C47" s="661" t="s">
        <v>290</v>
      </c>
      <c r="D47" s="662"/>
      <c r="E47" s="663"/>
      <c r="H47" s="629"/>
      <c r="L47" s="629"/>
    </row>
    <row r="48" spans="1:25" x14ac:dyDescent="0.35">
      <c r="A48" s="664"/>
      <c r="B48" s="665" t="s">
        <v>166</v>
      </c>
      <c r="C48" s="666">
        <v>1</v>
      </c>
      <c r="E48" s="290"/>
      <c r="H48" s="629"/>
      <c r="L48" s="629"/>
    </row>
    <row r="49" spans="1:12" x14ac:dyDescent="0.35">
      <c r="A49" s="305"/>
      <c r="B49" s="665" t="s">
        <v>153</v>
      </c>
      <c r="C49" s="666">
        <v>2</v>
      </c>
      <c r="E49" s="290"/>
      <c r="H49" s="629"/>
      <c r="L49" s="629"/>
    </row>
    <row r="50" spans="1:12" x14ac:dyDescent="0.35">
      <c r="A50" s="305"/>
      <c r="B50" s="665" t="s">
        <v>154</v>
      </c>
      <c r="C50" s="666">
        <v>3</v>
      </c>
      <c r="E50" s="290"/>
      <c r="H50" s="629"/>
      <c r="L50" s="629"/>
    </row>
    <row r="51" spans="1:12" x14ac:dyDescent="0.35">
      <c r="A51" s="305"/>
      <c r="B51" s="665" t="s">
        <v>155</v>
      </c>
      <c r="C51" s="666">
        <v>4</v>
      </c>
      <c r="E51" s="290"/>
    </row>
    <row r="52" spans="1:12" x14ac:dyDescent="0.35">
      <c r="A52" s="305"/>
      <c r="B52" s="665" t="s">
        <v>156</v>
      </c>
      <c r="C52" s="666">
        <v>5</v>
      </c>
      <c r="E52" s="290"/>
    </row>
    <row r="53" spans="1:12" x14ac:dyDescent="0.35">
      <c r="A53" s="305"/>
      <c r="B53" s="665" t="s">
        <v>157</v>
      </c>
      <c r="C53" s="666">
        <v>6</v>
      </c>
      <c r="E53" s="290"/>
    </row>
    <row r="54" spans="1:12" x14ac:dyDescent="0.35">
      <c r="A54" s="305"/>
      <c r="B54" s="667" t="s">
        <v>158</v>
      </c>
      <c r="C54" s="666">
        <v>7</v>
      </c>
    </row>
    <row r="55" spans="1:12" x14ac:dyDescent="0.35">
      <c r="A55" s="305"/>
      <c r="B55" s="667" t="s">
        <v>159</v>
      </c>
      <c r="C55" s="666">
        <v>8</v>
      </c>
    </row>
    <row r="56" spans="1:12" x14ac:dyDescent="0.35">
      <c r="A56" s="668"/>
      <c r="B56" s="667" t="s">
        <v>160</v>
      </c>
      <c r="C56" s="666">
        <v>9</v>
      </c>
    </row>
    <row r="57" spans="1:12" x14ac:dyDescent="0.35">
      <c r="A57" s="305"/>
      <c r="B57" s="667" t="s">
        <v>18</v>
      </c>
      <c r="C57" s="666" t="s">
        <v>5</v>
      </c>
    </row>
    <row r="58" spans="1:12" x14ac:dyDescent="0.35">
      <c r="A58" s="664"/>
      <c r="B58" s="667" t="s">
        <v>75</v>
      </c>
      <c r="C58" s="666" t="s">
        <v>164</v>
      </c>
    </row>
    <row r="59" spans="1:12" x14ac:dyDescent="0.35">
      <c r="A59" s="305"/>
      <c r="B59" s="731" t="s">
        <v>101</v>
      </c>
      <c r="C59" s="732" t="s">
        <v>11</v>
      </c>
    </row>
    <row r="60" spans="1:12" x14ac:dyDescent="0.35">
      <c r="A60" s="305"/>
      <c r="B60" s="659"/>
    </row>
    <row r="61" spans="1:12" x14ac:dyDescent="0.35">
      <c r="A61" s="305"/>
      <c r="B61" s="659"/>
    </row>
    <row r="62" spans="1:12" x14ac:dyDescent="0.35">
      <c r="A62" s="305"/>
      <c r="B62" s="659"/>
      <c r="C62" s="659"/>
    </row>
    <row r="63" spans="1:12" x14ac:dyDescent="0.35">
      <c r="A63" s="305"/>
      <c r="B63" s="659"/>
      <c r="C63" s="659"/>
    </row>
    <row r="64" spans="1:12" x14ac:dyDescent="0.35">
      <c r="A64" s="305"/>
      <c r="B64" s="659"/>
      <c r="C64" s="659"/>
    </row>
    <row r="65" spans="1:3" x14ac:dyDescent="0.35">
      <c r="A65" s="305"/>
      <c r="B65" s="659"/>
      <c r="C65" s="659"/>
    </row>
    <row r="66" spans="1:3" x14ac:dyDescent="0.35">
      <c r="A66" s="305"/>
      <c r="B66" s="659"/>
      <c r="C66" s="659"/>
    </row>
    <row r="67" spans="1:3" x14ac:dyDescent="0.35">
      <c r="A67" s="305"/>
      <c r="B67" s="659"/>
      <c r="C67" s="659"/>
    </row>
    <row r="68" spans="1:3" x14ac:dyDescent="0.35">
      <c r="B68" s="659"/>
      <c r="C68" s="659"/>
    </row>
    <row r="69" spans="1:3" x14ac:dyDescent="0.35">
      <c r="B69" s="659"/>
      <c r="C69" s="659"/>
    </row>
    <row r="70" spans="1:3" x14ac:dyDescent="0.35">
      <c r="B70" s="659"/>
      <c r="C70" s="659"/>
    </row>
    <row r="71" spans="1:3" x14ac:dyDescent="0.35">
      <c r="B71" s="659"/>
      <c r="C71" s="659"/>
    </row>
    <row r="72" spans="1:3" x14ac:dyDescent="0.35">
      <c r="B72" s="659"/>
      <c r="C72" s="659"/>
    </row>
    <row r="73" spans="1:3" x14ac:dyDescent="0.35">
      <c r="B73" s="659"/>
      <c r="C73" s="659"/>
    </row>
    <row r="74" spans="1:3" x14ac:dyDescent="0.35">
      <c r="B74" s="659"/>
      <c r="C74" s="659"/>
    </row>
    <row r="75" spans="1:3" x14ac:dyDescent="0.35">
      <c r="B75" s="659"/>
      <c r="C75" s="659"/>
    </row>
    <row r="76" spans="1:3" x14ac:dyDescent="0.35">
      <c r="B76" s="659"/>
      <c r="C76" s="659"/>
    </row>
    <row r="77" spans="1:3" x14ac:dyDescent="0.35">
      <c r="B77" s="659"/>
      <c r="C77" s="659"/>
    </row>
    <row r="78" spans="1:3" x14ac:dyDescent="0.35">
      <c r="B78" s="659"/>
      <c r="C78" s="659"/>
    </row>
    <row r="79" spans="1:3" x14ac:dyDescent="0.35">
      <c r="B79" s="659"/>
      <c r="C79" s="659"/>
    </row>
    <row r="80" spans="1:3" x14ac:dyDescent="0.35">
      <c r="B80" s="659"/>
      <c r="C80" s="659"/>
    </row>
    <row r="81" spans="3:3" x14ac:dyDescent="0.35">
      <c r="C81" s="659"/>
    </row>
    <row r="82" spans="3:3" x14ac:dyDescent="0.35">
      <c r="C82" s="659"/>
    </row>
    <row r="83" spans="3:3" x14ac:dyDescent="0.35">
      <c r="C83" s="659"/>
    </row>
    <row r="84" spans="3:3" x14ac:dyDescent="0.35">
      <c r="C84" s="659"/>
    </row>
    <row r="85" spans="3:3" x14ac:dyDescent="0.35">
      <c r="C85" s="659"/>
    </row>
  </sheetData>
  <sheetProtection selectLockedCells="1"/>
  <mergeCells count="7">
    <mergeCell ref="I44:J44"/>
    <mergeCell ref="M3:N3"/>
    <mergeCell ref="P3:Q3"/>
    <mergeCell ref="S3:T3"/>
    <mergeCell ref="F2:J2"/>
    <mergeCell ref="M2:W2"/>
    <mergeCell ref="V3:W3"/>
  </mergeCells>
  <dataValidations count="5">
    <dataValidation type="list" allowBlank="1" showInputMessage="1" showErrorMessage="1" sqref="AA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A65546 JW65546 TS65546 ADO65546 ANK65546 AXG65546 BHC65546 BQY65546 CAU65546 CKQ65546 CUM65546 DEI65546 DOE65546 DYA65546 EHW65546 ERS65546 FBO65546 FLK65546 FVG65546 GFC65546 GOY65546 GYU65546 HIQ65546 HSM65546 ICI65546 IME65546 IWA65546 JFW65546 JPS65546 JZO65546 KJK65546 KTG65546 LDC65546 LMY65546 LWU65546 MGQ65546 MQM65546 NAI65546 NKE65546 NUA65546 ODW65546 ONS65546 OXO65546 PHK65546 PRG65546 QBC65546 QKY65546 QUU65546 REQ65546 ROM65546 RYI65546 SIE65546 SSA65546 TBW65546 TLS65546 TVO65546 UFK65546 UPG65546 UZC65546 VIY65546 VSU65546 WCQ65546 WMM65546 WWI65546 AA131082 JW131082 TS131082 ADO131082 ANK131082 AXG131082 BHC131082 BQY131082 CAU131082 CKQ131082 CUM131082 DEI131082 DOE131082 DYA131082 EHW131082 ERS131082 FBO131082 FLK131082 FVG131082 GFC131082 GOY131082 GYU131082 HIQ131082 HSM131082 ICI131082 IME131082 IWA131082 JFW131082 JPS131082 JZO131082 KJK131082 KTG131082 LDC131082 LMY131082 LWU131082 MGQ131082 MQM131082 NAI131082 NKE131082 NUA131082 ODW131082 ONS131082 OXO131082 PHK131082 PRG131082 QBC131082 QKY131082 QUU131082 REQ131082 ROM131082 RYI131082 SIE131082 SSA131082 TBW131082 TLS131082 TVO131082 UFK131082 UPG131082 UZC131082 VIY131082 VSU131082 WCQ131082 WMM131082 WWI131082 AA196618 JW196618 TS196618 ADO196618 ANK196618 AXG196618 BHC196618 BQY196618 CAU196618 CKQ196618 CUM196618 DEI196618 DOE196618 DYA196618 EHW196618 ERS196618 FBO196618 FLK196618 FVG196618 GFC196618 GOY196618 GYU196618 HIQ196618 HSM196618 ICI196618 IME196618 IWA196618 JFW196618 JPS196618 JZO196618 KJK196618 KTG196618 LDC196618 LMY196618 LWU196618 MGQ196618 MQM196618 NAI196618 NKE196618 NUA196618 ODW196618 ONS196618 OXO196618 PHK196618 PRG196618 QBC196618 QKY196618 QUU196618 REQ196618 ROM196618 RYI196618 SIE196618 SSA196618 TBW196618 TLS196618 TVO196618 UFK196618 UPG196618 UZC196618 VIY196618 VSU196618 WCQ196618 WMM196618 WWI196618 AA262154 JW262154 TS262154 ADO262154 ANK262154 AXG262154 BHC262154 BQY262154 CAU262154 CKQ262154 CUM262154 DEI262154 DOE262154 DYA262154 EHW262154 ERS262154 FBO262154 FLK262154 FVG262154 GFC262154 GOY262154 GYU262154 HIQ262154 HSM262154 ICI262154 IME262154 IWA262154 JFW262154 JPS262154 JZO262154 KJK262154 KTG262154 LDC262154 LMY262154 LWU262154 MGQ262154 MQM262154 NAI262154 NKE262154 NUA262154 ODW262154 ONS262154 OXO262154 PHK262154 PRG262154 QBC262154 QKY262154 QUU262154 REQ262154 ROM262154 RYI262154 SIE262154 SSA262154 TBW262154 TLS262154 TVO262154 UFK262154 UPG262154 UZC262154 VIY262154 VSU262154 WCQ262154 WMM262154 WWI262154 AA327690 JW327690 TS327690 ADO327690 ANK327690 AXG327690 BHC327690 BQY327690 CAU327690 CKQ327690 CUM327690 DEI327690 DOE327690 DYA327690 EHW327690 ERS327690 FBO327690 FLK327690 FVG327690 GFC327690 GOY327690 GYU327690 HIQ327690 HSM327690 ICI327690 IME327690 IWA327690 JFW327690 JPS327690 JZO327690 KJK327690 KTG327690 LDC327690 LMY327690 LWU327690 MGQ327690 MQM327690 NAI327690 NKE327690 NUA327690 ODW327690 ONS327690 OXO327690 PHK327690 PRG327690 QBC327690 QKY327690 QUU327690 REQ327690 ROM327690 RYI327690 SIE327690 SSA327690 TBW327690 TLS327690 TVO327690 UFK327690 UPG327690 UZC327690 VIY327690 VSU327690 WCQ327690 WMM327690 WWI327690 AA393226 JW393226 TS393226 ADO393226 ANK393226 AXG393226 BHC393226 BQY393226 CAU393226 CKQ393226 CUM393226 DEI393226 DOE393226 DYA393226 EHW393226 ERS393226 FBO393226 FLK393226 FVG393226 GFC393226 GOY393226 GYU393226 HIQ393226 HSM393226 ICI393226 IME393226 IWA393226 JFW393226 JPS393226 JZO393226 KJK393226 KTG393226 LDC393226 LMY393226 LWU393226 MGQ393226 MQM393226 NAI393226 NKE393226 NUA393226 ODW393226 ONS393226 OXO393226 PHK393226 PRG393226 QBC393226 QKY393226 QUU393226 REQ393226 ROM393226 RYI393226 SIE393226 SSA393226 TBW393226 TLS393226 TVO393226 UFK393226 UPG393226 UZC393226 VIY393226 VSU393226 WCQ393226 WMM393226 WWI393226 AA458762 JW458762 TS458762 ADO458762 ANK458762 AXG458762 BHC458762 BQY458762 CAU458762 CKQ458762 CUM458762 DEI458762 DOE458762 DYA458762 EHW458762 ERS458762 FBO458762 FLK458762 FVG458762 GFC458762 GOY458762 GYU458762 HIQ458762 HSM458762 ICI458762 IME458762 IWA458762 JFW458762 JPS458762 JZO458762 KJK458762 KTG458762 LDC458762 LMY458762 LWU458762 MGQ458762 MQM458762 NAI458762 NKE458762 NUA458762 ODW458762 ONS458762 OXO458762 PHK458762 PRG458762 QBC458762 QKY458762 QUU458762 REQ458762 ROM458762 RYI458762 SIE458762 SSA458762 TBW458762 TLS458762 TVO458762 UFK458762 UPG458762 UZC458762 VIY458762 VSU458762 WCQ458762 WMM458762 WWI458762 AA524298 JW524298 TS524298 ADO524298 ANK524298 AXG524298 BHC524298 BQY524298 CAU524298 CKQ524298 CUM524298 DEI524298 DOE524298 DYA524298 EHW524298 ERS524298 FBO524298 FLK524298 FVG524298 GFC524298 GOY524298 GYU524298 HIQ524298 HSM524298 ICI524298 IME524298 IWA524298 JFW524298 JPS524298 JZO524298 KJK524298 KTG524298 LDC524298 LMY524298 LWU524298 MGQ524298 MQM524298 NAI524298 NKE524298 NUA524298 ODW524298 ONS524298 OXO524298 PHK524298 PRG524298 QBC524298 QKY524298 QUU524298 REQ524298 ROM524298 RYI524298 SIE524298 SSA524298 TBW524298 TLS524298 TVO524298 UFK524298 UPG524298 UZC524298 VIY524298 VSU524298 WCQ524298 WMM524298 WWI524298 AA589834 JW589834 TS589834 ADO589834 ANK589834 AXG589834 BHC589834 BQY589834 CAU589834 CKQ589834 CUM589834 DEI589834 DOE589834 DYA589834 EHW589834 ERS589834 FBO589834 FLK589834 FVG589834 GFC589834 GOY589834 GYU589834 HIQ589834 HSM589834 ICI589834 IME589834 IWA589834 JFW589834 JPS589834 JZO589834 KJK589834 KTG589834 LDC589834 LMY589834 LWU589834 MGQ589834 MQM589834 NAI589834 NKE589834 NUA589834 ODW589834 ONS589834 OXO589834 PHK589834 PRG589834 QBC589834 QKY589834 QUU589834 REQ589834 ROM589834 RYI589834 SIE589834 SSA589834 TBW589834 TLS589834 TVO589834 UFK589834 UPG589834 UZC589834 VIY589834 VSU589834 WCQ589834 WMM589834 WWI589834 AA655370 JW655370 TS655370 ADO655370 ANK655370 AXG655370 BHC655370 BQY655370 CAU655370 CKQ655370 CUM655370 DEI655370 DOE655370 DYA655370 EHW655370 ERS655370 FBO655370 FLK655370 FVG655370 GFC655370 GOY655370 GYU655370 HIQ655370 HSM655370 ICI655370 IME655370 IWA655370 JFW655370 JPS655370 JZO655370 KJK655370 KTG655370 LDC655370 LMY655370 LWU655370 MGQ655370 MQM655370 NAI655370 NKE655370 NUA655370 ODW655370 ONS655370 OXO655370 PHK655370 PRG655370 QBC655370 QKY655370 QUU655370 REQ655370 ROM655370 RYI655370 SIE655370 SSA655370 TBW655370 TLS655370 TVO655370 UFK655370 UPG655370 UZC655370 VIY655370 VSU655370 WCQ655370 WMM655370 WWI655370 AA720906 JW720906 TS720906 ADO720906 ANK720906 AXG720906 BHC720906 BQY720906 CAU720906 CKQ720906 CUM720906 DEI720906 DOE720906 DYA720906 EHW720906 ERS720906 FBO720906 FLK720906 FVG720906 GFC720906 GOY720906 GYU720906 HIQ720906 HSM720906 ICI720906 IME720906 IWA720906 JFW720906 JPS720906 JZO720906 KJK720906 KTG720906 LDC720906 LMY720906 LWU720906 MGQ720906 MQM720906 NAI720906 NKE720906 NUA720906 ODW720906 ONS720906 OXO720906 PHK720906 PRG720906 QBC720906 QKY720906 QUU720906 REQ720906 ROM720906 RYI720906 SIE720906 SSA720906 TBW720906 TLS720906 TVO720906 UFK720906 UPG720906 UZC720906 VIY720906 VSU720906 WCQ720906 WMM720906 WWI720906 AA786442 JW786442 TS786442 ADO786442 ANK786442 AXG786442 BHC786442 BQY786442 CAU786442 CKQ786442 CUM786442 DEI786442 DOE786442 DYA786442 EHW786442 ERS786442 FBO786442 FLK786442 FVG786442 GFC786442 GOY786442 GYU786442 HIQ786442 HSM786442 ICI786442 IME786442 IWA786442 JFW786442 JPS786442 JZO786442 KJK786442 KTG786442 LDC786442 LMY786442 LWU786442 MGQ786442 MQM786442 NAI786442 NKE786442 NUA786442 ODW786442 ONS786442 OXO786442 PHK786442 PRG786442 QBC786442 QKY786442 QUU786442 REQ786442 ROM786442 RYI786442 SIE786442 SSA786442 TBW786442 TLS786442 TVO786442 UFK786442 UPG786442 UZC786442 VIY786442 VSU786442 WCQ786442 WMM786442 WWI786442 AA851978 JW851978 TS851978 ADO851978 ANK851978 AXG851978 BHC851978 BQY851978 CAU851978 CKQ851978 CUM851978 DEI851978 DOE851978 DYA851978 EHW851978 ERS851978 FBO851978 FLK851978 FVG851978 GFC851978 GOY851978 GYU851978 HIQ851978 HSM851978 ICI851978 IME851978 IWA851978 JFW851978 JPS851978 JZO851978 KJK851978 KTG851978 LDC851978 LMY851978 LWU851978 MGQ851978 MQM851978 NAI851978 NKE851978 NUA851978 ODW851978 ONS851978 OXO851978 PHK851978 PRG851978 QBC851978 QKY851978 QUU851978 REQ851978 ROM851978 RYI851978 SIE851978 SSA851978 TBW851978 TLS851978 TVO851978 UFK851978 UPG851978 UZC851978 VIY851978 VSU851978 WCQ851978 WMM851978 WWI851978 AA917514 JW917514 TS917514 ADO917514 ANK917514 AXG917514 BHC917514 BQY917514 CAU917514 CKQ917514 CUM917514 DEI917514 DOE917514 DYA917514 EHW917514 ERS917514 FBO917514 FLK917514 FVG917514 GFC917514 GOY917514 GYU917514 HIQ917514 HSM917514 ICI917514 IME917514 IWA917514 JFW917514 JPS917514 JZO917514 KJK917514 KTG917514 LDC917514 LMY917514 LWU917514 MGQ917514 MQM917514 NAI917514 NKE917514 NUA917514 ODW917514 ONS917514 OXO917514 PHK917514 PRG917514 QBC917514 QKY917514 QUU917514 REQ917514 ROM917514 RYI917514 SIE917514 SSA917514 TBW917514 TLS917514 TVO917514 UFK917514 UPG917514 UZC917514 VIY917514 VSU917514 WCQ917514 WMM917514 WWI917514 AA983050 JW983050 TS983050 ADO983050 ANK983050 AXG983050 BHC983050 BQY983050 CAU983050 CKQ983050 CUM983050 DEI983050 DOE983050 DYA983050 EHW983050 ERS983050 FBO983050 FLK983050 FVG983050 GFC983050 GOY983050 GYU983050 HIQ983050 HSM983050 ICI983050 IME983050 IWA983050 JFW983050 JPS983050 JZO983050 KJK983050 KTG983050 LDC983050 LMY983050 LWU983050 MGQ983050 MQM983050 NAI983050 NKE983050 NUA983050 ODW983050 ONS983050 OXO983050 PHK983050 PRG983050 QBC983050 QKY983050 QUU983050 REQ983050 ROM983050 RYI983050 SIE983050 SSA983050 TBW983050 TLS983050 TVO983050 UFK983050 UPG983050 UZC983050 VIY983050 VSU983050 WCQ983050 WMM983050 WWI983050 D43:D65539 IU1:IU3 SQ1:SQ3 ACM1:ACM3 AMI1:AMI3 AWE1:AWE3 BGA1:BGA3 BPW1:BPW3 BZS1:BZS3 CJO1:CJO3 CTK1:CTK3 DDG1:DDG3 DNC1:DNC3 DWY1:DWY3 EGU1:EGU3 EQQ1:EQQ3 FAM1:FAM3 FKI1:FKI3 FUE1:FUE3 GEA1:GEA3 GNW1:GNW3 GXS1:GXS3 HHO1:HHO3 HRK1:HRK3 IBG1:IBG3 ILC1:ILC3 IUY1:IUY3 JEU1:JEU3 JOQ1:JOQ3 JYM1:JYM3 KII1:KII3 KSE1:KSE3 LCA1:LCA3 LLW1:LLW3 LVS1:LVS3 MFO1:MFO3 MPK1:MPK3 MZG1:MZG3 NJC1:NJC3 NSY1:NSY3 OCU1:OCU3 OMQ1:OMQ3 OWM1:OWM3 PGI1:PGI3 PQE1:PQE3 QAA1:QAA3 QJW1:QJW3 QTS1:QTS3 RDO1:RDO3 RNK1:RNK3 RXG1:RXG3 SHC1:SHC3 SQY1:SQY3 TAU1:TAU3 TKQ1:TKQ3 TUM1:TUM3 UEI1:UEI3 UOE1:UOE3 UYA1:UYA3 VHW1:VHW3 VRS1:VRS3 WBO1:WBO3 WLK1:WLK3 WVG1:WVG3 WVG983078:WVG1048576 IU38:IU65539 SQ38:SQ65539 ACM38:ACM65539 AMI38:AMI65539 AWE38:AWE65539 BGA38:BGA65539 BPW38:BPW65539 BZS38:BZS65539 CJO38:CJO65539 CTK38:CTK65539 DDG38:DDG65539 DNC38:DNC65539 DWY38:DWY65539 EGU38:EGU65539 EQQ38:EQQ65539 FAM38:FAM65539 FKI38:FKI65539 FUE38:FUE65539 GEA38:GEA65539 GNW38:GNW65539 GXS38:GXS65539 HHO38:HHO65539 HRK38:HRK65539 IBG38:IBG65539 ILC38:ILC65539 IUY38:IUY65539 JEU38:JEU65539 JOQ38:JOQ65539 JYM38:JYM65539 KII38:KII65539 KSE38:KSE65539 LCA38:LCA65539 LLW38:LLW65539 LVS38:LVS65539 MFO38:MFO65539 MPK38:MPK65539 MZG38:MZG65539 NJC38:NJC65539 NSY38:NSY65539 OCU38:OCU65539 OMQ38:OMQ65539 OWM38:OWM65539 PGI38:PGI65539 PQE38:PQE65539 QAA38:QAA65539 QJW38:QJW65539 QTS38:QTS65539 RDO38:RDO65539 RNK38:RNK65539 RXG38:RXG65539 SHC38:SHC65539 SQY38:SQY65539 TAU38:TAU65539 TKQ38:TKQ65539 TUM38:TUM65539 UEI38:UEI65539 UOE38:UOE65539 UYA38:UYA65539 VHW38:VHW65539 VRS38:VRS65539 WBO38:WBO65539 WLK38:WLK65539 WVG38:WVG65539 D65574:D131075 IU65574:IU131075 SQ65574:SQ131075 ACM65574:ACM131075 AMI65574:AMI131075 AWE65574:AWE131075 BGA65574:BGA131075 BPW65574:BPW131075 BZS65574:BZS131075 CJO65574:CJO131075 CTK65574:CTK131075 DDG65574:DDG131075 DNC65574:DNC131075 DWY65574:DWY131075 EGU65574:EGU131075 EQQ65574:EQQ131075 FAM65574:FAM131075 FKI65574:FKI131075 FUE65574:FUE131075 GEA65574:GEA131075 GNW65574:GNW131075 GXS65574:GXS131075 HHO65574:HHO131075 HRK65574:HRK131075 IBG65574:IBG131075 ILC65574:ILC131075 IUY65574:IUY131075 JEU65574:JEU131075 JOQ65574:JOQ131075 JYM65574:JYM131075 KII65574:KII131075 KSE65574:KSE131075 LCA65574:LCA131075 LLW65574:LLW131075 LVS65574:LVS131075 MFO65574:MFO131075 MPK65574:MPK131075 MZG65574:MZG131075 NJC65574:NJC131075 NSY65574:NSY131075 OCU65574:OCU131075 OMQ65574:OMQ131075 OWM65574:OWM131075 PGI65574:PGI131075 PQE65574:PQE131075 QAA65574:QAA131075 QJW65574:QJW131075 QTS65574:QTS131075 RDO65574:RDO131075 RNK65574:RNK131075 RXG65574:RXG131075 SHC65574:SHC131075 SQY65574:SQY131075 TAU65574:TAU131075 TKQ65574:TKQ131075 TUM65574:TUM131075 UEI65574:UEI131075 UOE65574:UOE131075 UYA65574:UYA131075 VHW65574:VHW131075 VRS65574:VRS131075 WBO65574:WBO131075 WLK65574:WLK131075 WVG65574:WVG131075 D131110:D196611 IU131110:IU196611 SQ131110:SQ196611 ACM131110:ACM196611 AMI131110:AMI196611 AWE131110:AWE196611 BGA131110:BGA196611 BPW131110:BPW196611 BZS131110:BZS196611 CJO131110:CJO196611 CTK131110:CTK196611 DDG131110:DDG196611 DNC131110:DNC196611 DWY131110:DWY196611 EGU131110:EGU196611 EQQ131110:EQQ196611 FAM131110:FAM196611 FKI131110:FKI196611 FUE131110:FUE196611 GEA131110:GEA196611 GNW131110:GNW196611 GXS131110:GXS196611 HHO131110:HHO196611 HRK131110:HRK196611 IBG131110:IBG196611 ILC131110:ILC196611 IUY131110:IUY196611 JEU131110:JEU196611 JOQ131110:JOQ196611 JYM131110:JYM196611 KII131110:KII196611 KSE131110:KSE196611 LCA131110:LCA196611 LLW131110:LLW196611 LVS131110:LVS196611 MFO131110:MFO196611 MPK131110:MPK196611 MZG131110:MZG196611 NJC131110:NJC196611 NSY131110:NSY196611 OCU131110:OCU196611 OMQ131110:OMQ196611 OWM131110:OWM196611 PGI131110:PGI196611 PQE131110:PQE196611 QAA131110:QAA196611 QJW131110:QJW196611 QTS131110:QTS196611 RDO131110:RDO196611 RNK131110:RNK196611 RXG131110:RXG196611 SHC131110:SHC196611 SQY131110:SQY196611 TAU131110:TAU196611 TKQ131110:TKQ196611 TUM131110:TUM196611 UEI131110:UEI196611 UOE131110:UOE196611 UYA131110:UYA196611 VHW131110:VHW196611 VRS131110:VRS196611 WBO131110:WBO196611 WLK131110:WLK196611 WVG131110:WVG196611 D196646:D262147 IU196646:IU262147 SQ196646:SQ262147 ACM196646:ACM262147 AMI196646:AMI262147 AWE196646:AWE262147 BGA196646:BGA262147 BPW196646:BPW262147 BZS196646:BZS262147 CJO196646:CJO262147 CTK196646:CTK262147 DDG196646:DDG262147 DNC196646:DNC262147 DWY196646:DWY262147 EGU196646:EGU262147 EQQ196646:EQQ262147 FAM196646:FAM262147 FKI196646:FKI262147 FUE196646:FUE262147 GEA196646:GEA262147 GNW196646:GNW262147 GXS196646:GXS262147 HHO196646:HHO262147 HRK196646:HRK262147 IBG196646:IBG262147 ILC196646:ILC262147 IUY196646:IUY262147 JEU196646:JEU262147 JOQ196646:JOQ262147 JYM196646:JYM262147 KII196646:KII262147 KSE196646:KSE262147 LCA196646:LCA262147 LLW196646:LLW262147 LVS196646:LVS262147 MFO196646:MFO262147 MPK196646:MPK262147 MZG196646:MZG262147 NJC196646:NJC262147 NSY196646:NSY262147 OCU196646:OCU262147 OMQ196646:OMQ262147 OWM196646:OWM262147 PGI196646:PGI262147 PQE196646:PQE262147 QAA196646:QAA262147 QJW196646:QJW262147 QTS196646:QTS262147 RDO196646:RDO262147 RNK196646:RNK262147 RXG196646:RXG262147 SHC196646:SHC262147 SQY196646:SQY262147 TAU196646:TAU262147 TKQ196646:TKQ262147 TUM196646:TUM262147 UEI196646:UEI262147 UOE196646:UOE262147 UYA196646:UYA262147 VHW196646:VHW262147 VRS196646:VRS262147 WBO196646:WBO262147 WLK196646:WLK262147 WVG196646:WVG262147 D262182:D327683 IU262182:IU327683 SQ262182:SQ327683 ACM262182:ACM327683 AMI262182:AMI327683 AWE262182:AWE327683 BGA262182:BGA327683 BPW262182:BPW327683 BZS262182:BZS327683 CJO262182:CJO327683 CTK262182:CTK327683 DDG262182:DDG327683 DNC262182:DNC327683 DWY262182:DWY327683 EGU262182:EGU327683 EQQ262182:EQQ327683 FAM262182:FAM327683 FKI262182:FKI327683 FUE262182:FUE327683 GEA262182:GEA327683 GNW262182:GNW327683 GXS262182:GXS327683 HHO262182:HHO327683 HRK262182:HRK327683 IBG262182:IBG327683 ILC262182:ILC327683 IUY262182:IUY327683 JEU262182:JEU327683 JOQ262182:JOQ327683 JYM262182:JYM327683 KII262182:KII327683 KSE262182:KSE327683 LCA262182:LCA327683 LLW262182:LLW327683 LVS262182:LVS327683 MFO262182:MFO327683 MPK262182:MPK327683 MZG262182:MZG327683 NJC262182:NJC327683 NSY262182:NSY327683 OCU262182:OCU327683 OMQ262182:OMQ327683 OWM262182:OWM327683 PGI262182:PGI327683 PQE262182:PQE327683 QAA262182:QAA327683 QJW262182:QJW327683 QTS262182:QTS327683 RDO262182:RDO327683 RNK262182:RNK327683 RXG262182:RXG327683 SHC262182:SHC327683 SQY262182:SQY327683 TAU262182:TAU327683 TKQ262182:TKQ327683 TUM262182:TUM327683 UEI262182:UEI327683 UOE262182:UOE327683 UYA262182:UYA327683 VHW262182:VHW327683 VRS262182:VRS327683 WBO262182:WBO327683 WLK262182:WLK327683 WVG262182:WVG327683 D327718:D393219 IU327718:IU393219 SQ327718:SQ393219 ACM327718:ACM393219 AMI327718:AMI393219 AWE327718:AWE393219 BGA327718:BGA393219 BPW327718:BPW393219 BZS327718:BZS393219 CJO327718:CJO393219 CTK327718:CTK393219 DDG327718:DDG393219 DNC327718:DNC393219 DWY327718:DWY393219 EGU327718:EGU393219 EQQ327718:EQQ393219 FAM327718:FAM393219 FKI327718:FKI393219 FUE327718:FUE393219 GEA327718:GEA393219 GNW327718:GNW393219 GXS327718:GXS393219 HHO327718:HHO393219 HRK327718:HRK393219 IBG327718:IBG393219 ILC327718:ILC393219 IUY327718:IUY393219 JEU327718:JEU393219 JOQ327718:JOQ393219 JYM327718:JYM393219 KII327718:KII393219 KSE327718:KSE393219 LCA327718:LCA393219 LLW327718:LLW393219 LVS327718:LVS393219 MFO327718:MFO393219 MPK327718:MPK393219 MZG327718:MZG393219 NJC327718:NJC393219 NSY327718:NSY393219 OCU327718:OCU393219 OMQ327718:OMQ393219 OWM327718:OWM393219 PGI327718:PGI393219 PQE327718:PQE393219 QAA327718:QAA393219 QJW327718:QJW393219 QTS327718:QTS393219 RDO327718:RDO393219 RNK327718:RNK393219 RXG327718:RXG393219 SHC327718:SHC393219 SQY327718:SQY393219 TAU327718:TAU393219 TKQ327718:TKQ393219 TUM327718:TUM393219 UEI327718:UEI393219 UOE327718:UOE393219 UYA327718:UYA393219 VHW327718:VHW393219 VRS327718:VRS393219 WBO327718:WBO393219 WLK327718:WLK393219 WVG327718:WVG393219 D393254:D458755 IU393254:IU458755 SQ393254:SQ458755 ACM393254:ACM458755 AMI393254:AMI458755 AWE393254:AWE458755 BGA393254:BGA458755 BPW393254:BPW458755 BZS393254:BZS458755 CJO393254:CJO458755 CTK393254:CTK458755 DDG393254:DDG458755 DNC393254:DNC458755 DWY393254:DWY458755 EGU393254:EGU458755 EQQ393254:EQQ458755 FAM393254:FAM458755 FKI393254:FKI458755 FUE393254:FUE458755 GEA393254:GEA458755 GNW393254:GNW458755 GXS393254:GXS458755 HHO393254:HHO458755 HRK393254:HRK458755 IBG393254:IBG458755 ILC393254:ILC458755 IUY393254:IUY458755 JEU393254:JEU458755 JOQ393254:JOQ458755 JYM393254:JYM458755 KII393254:KII458755 KSE393254:KSE458755 LCA393254:LCA458755 LLW393254:LLW458755 LVS393254:LVS458755 MFO393254:MFO458755 MPK393254:MPK458755 MZG393254:MZG458755 NJC393254:NJC458755 NSY393254:NSY458755 OCU393254:OCU458755 OMQ393254:OMQ458755 OWM393254:OWM458755 PGI393254:PGI458755 PQE393254:PQE458755 QAA393254:QAA458755 QJW393254:QJW458755 QTS393254:QTS458755 RDO393254:RDO458755 RNK393254:RNK458755 RXG393254:RXG458755 SHC393254:SHC458755 SQY393254:SQY458755 TAU393254:TAU458755 TKQ393254:TKQ458755 TUM393254:TUM458755 UEI393254:UEI458755 UOE393254:UOE458755 UYA393254:UYA458755 VHW393254:VHW458755 VRS393254:VRS458755 WBO393254:WBO458755 WLK393254:WLK458755 WVG393254:WVG458755 D458790:D524291 IU458790:IU524291 SQ458790:SQ524291 ACM458790:ACM524291 AMI458790:AMI524291 AWE458790:AWE524291 BGA458790:BGA524291 BPW458790:BPW524291 BZS458790:BZS524291 CJO458790:CJO524291 CTK458790:CTK524291 DDG458790:DDG524291 DNC458790:DNC524291 DWY458790:DWY524291 EGU458790:EGU524291 EQQ458790:EQQ524291 FAM458790:FAM524291 FKI458790:FKI524291 FUE458790:FUE524291 GEA458790:GEA524291 GNW458790:GNW524291 GXS458790:GXS524291 HHO458790:HHO524291 HRK458790:HRK524291 IBG458790:IBG524291 ILC458790:ILC524291 IUY458790:IUY524291 JEU458790:JEU524291 JOQ458790:JOQ524291 JYM458790:JYM524291 KII458790:KII524291 KSE458790:KSE524291 LCA458790:LCA524291 LLW458790:LLW524291 LVS458790:LVS524291 MFO458790:MFO524291 MPK458790:MPK524291 MZG458790:MZG524291 NJC458790:NJC524291 NSY458790:NSY524291 OCU458790:OCU524291 OMQ458790:OMQ524291 OWM458790:OWM524291 PGI458790:PGI524291 PQE458790:PQE524291 QAA458790:QAA524291 QJW458790:QJW524291 QTS458790:QTS524291 RDO458790:RDO524291 RNK458790:RNK524291 RXG458790:RXG524291 SHC458790:SHC524291 SQY458790:SQY524291 TAU458790:TAU524291 TKQ458790:TKQ524291 TUM458790:TUM524291 UEI458790:UEI524291 UOE458790:UOE524291 UYA458790:UYA524291 VHW458790:VHW524291 VRS458790:VRS524291 WBO458790:WBO524291 WLK458790:WLK524291 WVG458790:WVG524291 D524326:D589827 IU524326:IU589827 SQ524326:SQ589827 ACM524326:ACM589827 AMI524326:AMI589827 AWE524326:AWE589827 BGA524326:BGA589827 BPW524326:BPW589827 BZS524326:BZS589827 CJO524326:CJO589827 CTK524326:CTK589827 DDG524326:DDG589827 DNC524326:DNC589827 DWY524326:DWY589827 EGU524326:EGU589827 EQQ524326:EQQ589827 FAM524326:FAM589827 FKI524326:FKI589827 FUE524326:FUE589827 GEA524326:GEA589827 GNW524326:GNW589827 GXS524326:GXS589827 HHO524326:HHO589827 HRK524326:HRK589827 IBG524326:IBG589827 ILC524326:ILC589827 IUY524326:IUY589827 JEU524326:JEU589827 JOQ524326:JOQ589827 JYM524326:JYM589827 KII524326:KII589827 KSE524326:KSE589827 LCA524326:LCA589827 LLW524326:LLW589827 LVS524326:LVS589827 MFO524326:MFO589827 MPK524326:MPK589827 MZG524326:MZG589827 NJC524326:NJC589827 NSY524326:NSY589827 OCU524326:OCU589827 OMQ524326:OMQ589827 OWM524326:OWM589827 PGI524326:PGI589827 PQE524326:PQE589827 QAA524326:QAA589827 QJW524326:QJW589827 QTS524326:QTS589827 RDO524326:RDO589827 RNK524326:RNK589827 RXG524326:RXG589827 SHC524326:SHC589827 SQY524326:SQY589827 TAU524326:TAU589827 TKQ524326:TKQ589827 TUM524326:TUM589827 UEI524326:UEI589827 UOE524326:UOE589827 UYA524326:UYA589827 VHW524326:VHW589827 VRS524326:VRS589827 WBO524326:WBO589827 WLK524326:WLK589827 WVG524326:WVG589827 D589862:D655363 IU589862:IU655363 SQ589862:SQ655363 ACM589862:ACM655363 AMI589862:AMI655363 AWE589862:AWE655363 BGA589862:BGA655363 BPW589862:BPW655363 BZS589862:BZS655363 CJO589862:CJO655363 CTK589862:CTK655363 DDG589862:DDG655363 DNC589862:DNC655363 DWY589862:DWY655363 EGU589862:EGU655363 EQQ589862:EQQ655363 FAM589862:FAM655363 FKI589862:FKI655363 FUE589862:FUE655363 GEA589862:GEA655363 GNW589862:GNW655363 GXS589862:GXS655363 HHO589862:HHO655363 HRK589862:HRK655363 IBG589862:IBG655363 ILC589862:ILC655363 IUY589862:IUY655363 JEU589862:JEU655363 JOQ589862:JOQ655363 JYM589862:JYM655363 KII589862:KII655363 KSE589862:KSE655363 LCA589862:LCA655363 LLW589862:LLW655363 LVS589862:LVS655363 MFO589862:MFO655363 MPK589862:MPK655363 MZG589862:MZG655363 NJC589862:NJC655363 NSY589862:NSY655363 OCU589862:OCU655363 OMQ589862:OMQ655363 OWM589862:OWM655363 PGI589862:PGI655363 PQE589862:PQE655363 QAA589862:QAA655363 QJW589862:QJW655363 QTS589862:QTS655363 RDO589862:RDO655363 RNK589862:RNK655363 RXG589862:RXG655363 SHC589862:SHC655363 SQY589862:SQY655363 TAU589862:TAU655363 TKQ589862:TKQ655363 TUM589862:TUM655363 UEI589862:UEI655363 UOE589862:UOE655363 UYA589862:UYA655363 VHW589862:VHW655363 VRS589862:VRS655363 WBO589862:WBO655363 WLK589862:WLK655363 WVG589862:WVG655363 D655398:D720899 IU655398:IU720899 SQ655398:SQ720899 ACM655398:ACM720899 AMI655398:AMI720899 AWE655398:AWE720899 BGA655398:BGA720899 BPW655398:BPW720899 BZS655398:BZS720899 CJO655398:CJO720899 CTK655398:CTK720899 DDG655398:DDG720899 DNC655398:DNC720899 DWY655398:DWY720899 EGU655398:EGU720899 EQQ655398:EQQ720899 FAM655398:FAM720899 FKI655398:FKI720899 FUE655398:FUE720899 GEA655398:GEA720899 GNW655398:GNW720899 GXS655398:GXS720899 HHO655398:HHO720899 HRK655398:HRK720899 IBG655398:IBG720899 ILC655398:ILC720899 IUY655398:IUY720899 JEU655398:JEU720899 JOQ655398:JOQ720899 JYM655398:JYM720899 KII655398:KII720899 KSE655398:KSE720899 LCA655398:LCA720899 LLW655398:LLW720899 LVS655398:LVS720899 MFO655398:MFO720899 MPK655398:MPK720899 MZG655398:MZG720899 NJC655398:NJC720899 NSY655398:NSY720899 OCU655398:OCU720899 OMQ655398:OMQ720899 OWM655398:OWM720899 PGI655398:PGI720899 PQE655398:PQE720899 QAA655398:QAA720899 QJW655398:QJW720899 QTS655398:QTS720899 RDO655398:RDO720899 RNK655398:RNK720899 RXG655398:RXG720899 SHC655398:SHC720899 SQY655398:SQY720899 TAU655398:TAU720899 TKQ655398:TKQ720899 TUM655398:TUM720899 UEI655398:UEI720899 UOE655398:UOE720899 UYA655398:UYA720899 VHW655398:VHW720899 VRS655398:VRS720899 WBO655398:WBO720899 WLK655398:WLK720899 WVG655398:WVG720899 D720934:D786435 IU720934:IU786435 SQ720934:SQ786435 ACM720934:ACM786435 AMI720934:AMI786435 AWE720934:AWE786435 BGA720934:BGA786435 BPW720934:BPW786435 BZS720934:BZS786435 CJO720934:CJO786435 CTK720934:CTK786435 DDG720934:DDG786435 DNC720934:DNC786435 DWY720934:DWY786435 EGU720934:EGU786435 EQQ720934:EQQ786435 FAM720934:FAM786435 FKI720934:FKI786435 FUE720934:FUE786435 GEA720934:GEA786435 GNW720934:GNW786435 GXS720934:GXS786435 HHO720934:HHO786435 HRK720934:HRK786435 IBG720934:IBG786435 ILC720934:ILC786435 IUY720934:IUY786435 JEU720934:JEU786435 JOQ720934:JOQ786435 JYM720934:JYM786435 KII720934:KII786435 KSE720934:KSE786435 LCA720934:LCA786435 LLW720934:LLW786435 LVS720934:LVS786435 MFO720934:MFO786435 MPK720934:MPK786435 MZG720934:MZG786435 NJC720934:NJC786435 NSY720934:NSY786435 OCU720934:OCU786435 OMQ720934:OMQ786435 OWM720934:OWM786435 PGI720934:PGI786435 PQE720934:PQE786435 QAA720934:QAA786435 QJW720934:QJW786435 QTS720934:QTS786435 RDO720934:RDO786435 RNK720934:RNK786435 RXG720934:RXG786435 SHC720934:SHC786435 SQY720934:SQY786435 TAU720934:TAU786435 TKQ720934:TKQ786435 TUM720934:TUM786435 UEI720934:UEI786435 UOE720934:UOE786435 UYA720934:UYA786435 VHW720934:VHW786435 VRS720934:VRS786435 WBO720934:WBO786435 WLK720934:WLK786435 WVG720934:WVG786435 D786470:D851971 IU786470:IU851971 SQ786470:SQ851971 ACM786470:ACM851971 AMI786470:AMI851971 AWE786470:AWE851971 BGA786470:BGA851971 BPW786470:BPW851971 BZS786470:BZS851971 CJO786470:CJO851971 CTK786470:CTK851971 DDG786470:DDG851971 DNC786470:DNC851971 DWY786470:DWY851971 EGU786470:EGU851971 EQQ786470:EQQ851971 FAM786470:FAM851971 FKI786470:FKI851971 FUE786470:FUE851971 GEA786470:GEA851971 GNW786470:GNW851971 GXS786470:GXS851971 HHO786470:HHO851971 HRK786470:HRK851971 IBG786470:IBG851971 ILC786470:ILC851971 IUY786470:IUY851971 JEU786470:JEU851971 JOQ786470:JOQ851971 JYM786470:JYM851971 KII786470:KII851971 KSE786470:KSE851971 LCA786470:LCA851971 LLW786470:LLW851971 LVS786470:LVS851971 MFO786470:MFO851971 MPK786470:MPK851971 MZG786470:MZG851971 NJC786470:NJC851971 NSY786470:NSY851971 OCU786470:OCU851971 OMQ786470:OMQ851971 OWM786470:OWM851971 PGI786470:PGI851971 PQE786470:PQE851971 QAA786470:QAA851971 QJW786470:QJW851971 QTS786470:QTS851971 RDO786470:RDO851971 RNK786470:RNK851971 RXG786470:RXG851971 SHC786470:SHC851971 SQY786470:SQY851971 TAU786470:TAU851971 TKQ786470:TKQ851971 TUM786470:TUM851971 UEI786470:UEI851971 UOE786470:UOE851971 UYA786470:UYA851971 VHW786470:VHW851971 VRS786470:VRS851971 WBO786470:WBO851971 WLK786470:WLK851971 WVG786470:WVG851971 D852006:D917507 IU852006:IU917507 SQ852006:SQ917507 ACM852006:ACM917507 AMI852006:AMI917507 AWE852006:AWE917507 BGA852006:BGA917507 BPW852006:BPW917507 BZS852006:BZS917507 CJO852006:CJO917507 CTK852006:CTK917507 DDG852006:DDG917507 DNC852006:DNC917507 DWY852006:DWY917507 EGU852006:EGU917507 EQQ852006:EQQ917507 FAM852006:FAM917507 FKI852006:FKI917507 FUE852006:FUE917507 GEA852006:GEA917507 GNW852006:GNW917507 GXS852006:GXS917507 HHO852006:HHO917507 HRK852006:HRK917507 IBG852006:IBG917507 ILC852006:ILC917507 IUY852006:IUY917507 JEU852006:JEU917507 JOQ852006:JOQ917507 JYM852006:JYM917507 KII852006:KII917507 KSE852006:KSE917507 LCA852006:LCA917507 LLW852006:LLW917507 LVS852006:LVS917507 MFO852006:MFO917507 MPK852006:MPK917507 MZG852006:MZG917507 NJC852006:NJC917507 NSY852006:NSY917507 OCU852006:OCU917507 OMQ852006:OMQ917507 OWM852006:OWM917507 PGI852006:PGI917507 PQE852006:PQE917507 QAA852006:QAA917507 QJW852006:QJW917507 QTS852006:QTS917507 RDO852006:RDO917507 RNK852006:RNK917507 RXG852006:RXG917507 SHC852006:SHC917507 SQY852006:SQY917507 TAU852006:TAU917507 TKQ852006:TKQ917507 TUM852006:TUM917507 UEI852006:UEI917507 UOE852006:UOE917507 UYA852006:UYA917507 VHW852006:VHW917507 VRS852006:VRS917507 WBO852006:WBO917507 WLK852006:WLK917507 WVG852006:WVG917507 D917542:D983043 IU917542:IU983043 SQ917542:SQ983043 ACM917542:ACM983043 AMI917542:AMI983043 AWE917542:AWE983043 BGA917542:BGA983043 BPW917542:BPW983043 BZS917542:BZS983043 CJO917542:CJO983043 CTK917542:CTK983043 DDG917542:DDG983043 DNC917542:DNC983043 DWY917542:DWY983043 EGU917542:EGU983043 EQQ917542:EQQ983043 FAM917542:FAM983043 FKI917542:FKI983043 FUE917542:FUE983043 GEA917542:GEA983043 GNW917542:GNW983043 GXS917542:GXS983043 HHO917542:HHO983043 HRK917542:HRK983043 IBG917542:IBG983043 ILC917542:ILC983043 IUY917542:IUY983043 JEU917542:JEU983043 JOQ917542:JOQ983043 JYM917542:JYM983043 KII917542:KII983043 KSE917542:KSE983043 LCA917542:LCA983043 LLW917542:LLW983043 LVS917542:LVS983043 MFO917542:MFO983043 MPK917542:MPK983043 MZG917542:MZG983043 NJC917542:NJC983043 NSY917542:NSY983043 OCU917542:OCU983043 OMQ917542:OMQ983043 OWM917542:OWM983043 PGI917542:PGI983043 PQE917542:PQE983043 QAA917542:QAA983043 QJW917542:QJW983043 QTS917542:QTS983043 RDO917542:RDO983043 RNK917542:RNK983043 RXG917542:RXG983043 SHC917542:SHC983043 SQY917542:SQY983043 TAU917542:TAU983043 TKQ917542:TKQ983043 TUM917542:TUM983043 UEI917542:UEI983043 UOE917542:UOE983043 UYA917542:UYA983043 VHW917542:VHW983043 VRS917542:VRS983043 WBO917542:WBO983043 WLK917542:WLK983043 WVG917542:WVG983043 D983078:D1048576 IU983078:IU1048576 SQ983078:SQ1048576 ACM983078:ACM1048576 AMI983078:AMI1048576 AWE983078:AWE1048576 BGA983078:BGA1048576 BPW983078:BPW1048576 BZS983078:BZS1048576 CJO983078:CJO1048576 CTK983078:CTK1048576 DDG983078:DDG1048576 DNC983078:DNC1048576 DWY983078:DWY1048576 EGU983078:EGU1048576 EQQ983078:EQQ1048576 FAM983078:FAM1048576 FKI983078:FKI1048576 FUE983078:FUE1048576 GEA983078:GEA1048576 GNW983078:GNW1048576 GXS983078:GXS1048576 HHO983078:HHO1048576 HRK983078:HRK1048576 IBG983078:IBG1048576 ILC983078:ILC1048576 IUY983078:IUY1048576 JEU983078:JEU1048576 JOQ983078:JOQ1048576 JYM983078:JYM1048576 KII983078:KII1048576 KSE983078:KSE1048576 LCA983078:LCA1048576 LLW983078:LLW1048576 LVS983078:LVS1048576 MFO983078:MFO1048576 MPK983078:MPK1048576 MZG983078:MZG1048576 NJC983078:NJC1048576 NSY983078:NSY1048576 OCU983078:OCU1048576 OMQ983078:OMQ1048576 OWM983078:OWM1048576 PGI983078:PGI1048576 PQE983078:PQE1048576 QAA983078:QAA1048576 QJW983078:QJW1048576 QTS983078:QTS1048576 RDO983078:RDO1048576 RNK983078:RNK1048576 RXG983078:RXG1048576 SHC983078:SHC1048576 SQY983078:SQY1048576 TAU983078:TAU1048576 TKQ983078:TKQ1048576 TUM983078:TUM1048576 UEI983078:UEI1048576 UOE983078:UOE1048576 UYA983078:UYA1048576 VHW983078:VHW1048576 VRS983078:VRS1048576 WBO983078:WBO1048576 WLK983078:WLK1048576 D1:D2" xr:uid="{00000000-0002-0000-0C00-000000000000}">
      <formula1>$Y$4:$Y$39</formula1>
    </dataValidation>
    <dataValidation type="list" allowBlank="1" showInputMessage="1" showErrorMessage="1" sqref="F43:F65539 WVK983083:WVK1048576 WLO983083:WLO1048576 WBS983083:WBS1048576 VRW983083:VRW1048576 VIA983083:VIA1048576 UYE983083:UYE1048576 UOI983083:UOI1048576 UEM983083:UEM1048576 TUQ983083:TUQ1048576 TKU983083:TKU1048576 TAY983083:TAY1048576 SRC983083:SRC1048576 SHG983083:SHG1048576 RXK983083:RXK1048576 RNO983083:RNO1048576 RDS983083:RDS1048576 QTW983083:QTW1048576 QKA983083:QKA1048576 QAE983083:QAE1048576 PQI983083:PQI1048576 PGM983083:PGM1048576 OWQ983083:OWQ1048576 OMU983083:OMU1048576 OCY983083:OCY1048576 NTC983083:NTC1048576 NJG983083:NJG1048576 MZK983083:MZK1048576 MPO983083:MPO1048576 MFS983083:MFS1048576 LVW983083:LVW1048576 LMA983083:LMA1048576 LCE983083:LCE1048576 KSI983083:KSI1048576 KIM983083:KIM1048576 JYQ983083:JYQ1048576 JOU983083:JOU1048576 JEY983083:JEY1048576 IVC983083:IVC1048576 ILG983083:ILG1048576 IBK983083:IBK1048576 HRO983083:HRO1048576 HHS983083:HHS1048576 GXW983083:GXW1048576 GOA983083:GOA1048576 GEE983083:GEE1048576 FUI983083:FUI1048576 FKM983083:FKM1048576 FAQ983083:FAQ1048576 EQU983083:EQU1048576 EGY983083:EGY1048576 DXC983083:DXC1048576 DNG983083:DNG1048576 DDK983083:DDK1048576 CTO983083:CTO1048576 CJS983083:CJS1048576 BZW983083:BZW1048576 BQA983083:BQA1048576 BGE983083:BGE1048576 AWI983083:AWI1048576 AMM983083:AMM1048576 ACQ983083:ACQ1048576 SU983083:SU1048576 IY983083:IY1048576 F983083:F1048576 WVK917547:WVK983043 WLO917547:WLO983043 WBS917547:WBS983043 VRW917547:VRW983043 VIA917547:VIA983043 UYE917547:UYE983043 UOI917547:UOI983043 UEM917547:UEM983043 TUQ917547:TUQ983043 TKU917547:TKU983043 TAY917547:TAY983043 SRC917547:SRC983043 SHG917547:SHG983043 RXK917547:RXK983043 RNO917547:RNO983043 RDS917547:RDS983043 QTW917547:QTW983043 QKA917547:QKA983043 QAE917547:QAE983043 PQI917547:PQI983043 PGM917547:PGM983043 OWQ917547:OWQ983043 OMU917547:OMU983043 OCY917547:OCY983043 NTC917547:NTC983043 NJG917547:NJG983043 MZK917547:MZK983043 MPO917547:MPO983043 MFS917547:MFS983043 LVW917547:LVW983043 LMA917547:LMA983043 LCE917547:LCE983043 KSI917547:KSI983043 KIM917547:KIM983043 JYQ917547:JYQ983043 JOU917547:JOU983043 JEY917547:JEY983043 IVC917547:IVC983043 ILG917547:ILG983043 IBK917547:IBK983043 HRO917547:HRO983043 HHS917547:HHS983043 GXW917547:GXW983043 GOA917547:GOA983043 GEE917547:GEE983043 FUI917547:FUI983043 FKM917547:FKM983043 FAQ917547:FAQ983043 EQU917547:EQU983043 EGY917547:EGY983043 DXC917547:DXC983043 DNG917547:DNG983043 DDK917547:DDK983043 CTO917547:CTO983043 CJS917547:CJS983043 BZW917547:BZW983043 BQA917547:BQA983043 BGE917547:BGE983043 AWI917547:AWI983043 AMM917547:AMM983043 ACQ917547:ACQ983043 SU917547:SU983043 IY917547:IY983043 F917547:F983043 WVK852011:WVK917507 WLO852011:WLO917507 WBS852011:WBS917507 VRW852011:VRW917507 VIA852011:VIA917507 UYE852011:UYE917507 UOI852011:UOI917507 UEM852011:UEM917507 TUQ852011:TUQ917507 TKU852011:TKU917507 TAY852011:TAY917507 SRC852011:SRC917507 SHG852011:SHG917507 RXK852011:RXK917507 RNO852011:RNO917507 RDS852011:RDS917507 QTW852011:QTW917507 QKA852011:QKA917507 QAE852011:QAE917507 PQI852011:PQI917507 PGM852011:PGM917507 OWQ852011:OWQ917507 OMU852011:OMU917507 OCY852011:OCY917507 NTC852011:NTC917507 NJG852011:NJG917507 MZK852011:MZK917507 MPO852011:MPO917507 MFS852011:MFS917507 LVW852011:LVW917507 LMA852011:LMA917507 LCE852011:LCE917507 KSI852011:KSI917507 KIM852011:KIM917507 JYQ852011:JYQ917507 JOU852011:JOU917507 JEY852011:JEY917507 IVC852011:IVC917507 ILG852011:ILG917507 IBK852011:IBK917507 HRO852011:HRO917507 HHS852011:HHS917507 GXW852011:GXW917507 GOA852011:GOA917507 GEE852011:GEE917507 FUI852011:FUI917507 FKM852011:FKM917507 FAQ852011:FAQ917507 EQU852011:EQU917507 EGY852011:EGY917507 DXC852011:DXC917507 DNG852011:DNG917507 DDK852011:DDK917507 CTO852011:CTO917507 CJS852011:CJS917507 BZW852011:BZW917507 BQA852011:BQA917507 BGE852011:BGE917507 AWI852011:AWI917507 AMM852011:AMM917507 ACQ852011:ACQ917507 SU852011:SU917507 IY852011:IY917507 F852011:F917507 WVK786475:WVK851971 WLO786475:WLO851971 WBS786475:WBS851971 VRW786475:VRW851971 VIA786475:VIA851971 UYE786475:UYE851971 UOI786475:UOI851971 UEM786475:UEM851971 TUQ786475:TUQ851971 TKU786475:TKU851971 TAY786475:TAY851971 SRC786475:SRC851971 SHG786475:SHG851971 RXK786475:RXK851971 RNO786475:RNO851971 RDS786475:RDS851971 QTW786475:QTW851971 QKA786475:QKA851971 QAE786475:QAE851971 PQI786475:PQI851971 PGM786475:PGM851971 OWQ786475:OWQ851971 OMU786475:OMU851971 OCY786475:OCY851971 NTC786475:NTC851971 NJG786475:NJG851971 MZK786475:MZK851971 MPO786475:MPO851971 MFS786475:MFS851971 LVW786475:LVW851971 LMA786475:LMA851971 LCE786475:LCE851971 KSI786475:KSI851971 KIM786475:KIM851971 JYQ786475:JYQ851971 JOU786475:JOU851971 JEY786475:JEY851971 IVC786475:IVC851971 ILG786475:ILG851971 IBK786475:IBK851971 HRO786475:HRO851971 HHS786475:HHS851971 GXW786475:GXW851971 GOA786475:GOA851971 GEE786475:GEE851971 FUI786475:FUI851971 FKM786475:FKM851971 FAQ786475:FAQ851971 EQU786475:EQU851971 EGY786475:EGY851971 DXC786475:DXC851971 DNG786475:DNG851971 DDK786475:DDK851971 CTO786475:CTO851971 CJS786475:CJS851971 BZW786475:BZW851971 BQA786475:BQA851971 BGE786475:BGE851971 AWI786475:AWI851971 AMM786475:AMM851971 ACQ786475:ACQ851971 SU786475:SU851971 IY786475:IY851971 F786475:F851971 WVK720939:WVK786435 WLO720939:WLO786435 WBS720939:WBS786435 VRW720939:VRW786435 VIA720939:VIA786435 UYE720939:UYE786435 UOI720939:UOI786435 UEM720939:UEM786435 TUQ720939:TUQ786435 TKU720939:TKU786435 TAY720939:TAY786435 SRC720939:SRC786435 SHG720939:SHG786435 RXK720939:RXK786435 RNO720939:RNO786435 RDS720939:RDS786435 QTW720939:QTW786435 QKA720939:QKA786435 QAE720939:QAE786435 PQI720939:PQI786435 PGM720939:PGM786435 OWQ720939:OWQ786435 OMU720939:OMU786435 OCY720939:OCY786435 NTC720939:NTC786435 NJG720939:NJG786435 MZK720939:MZK786435 MPO720939:MPO786435 MFS720939:MFS786435 LVW720939:LVW786435 LMA720939:LMA786435 LCE720939:LCE786435 KSI720939:KSI786435 KIM720939:KIM786435 JYQ720939:JYQ786435 JOU720939:JOU786435 JEY720939:JEY786435 IVC720939:IVC786435 ILG720939:ILG786435 IBK720939:IBK786435 HRO720939:HRO786435 HHS720939:HHS786435 GXW720939:GXW786435 GOA720939:GOA786435 GEE720939:GEE786435 FUI720939:FUI786435 FKM720939:FKM786435 FAQ720939:FAQ786435 EQU720939:EQU786435 EGY720939:EGY786435 DXC720939:DXC786435 DNG720939:DNG786435 DDK720939:DDK786435 CTO720939:CTO786435 CJS720939:CJS786435 BZW720939:BZW786435 BQA720939:BQA786435 BGE720939:BGE786435 AWI720939:AWI786435 AMM720939:AMM786435 ACQ720939:ACQ786435 SU720939:SU786435 IY720939:IY786435 F720939:F786435 WVK655403:WVK720899 WLO655403:WLO720899 WBS655403:WBS720899 VRW655403:VRW720899 VIA655403:VIA720899 UYE655403:UYE720899 UOI655403:UOI720899 UEM655403:UEM720899 TUQ655403:TUQ720899 TKU655403:TKU720899 TAY655403:TAY720899 SRC655403:SRC720899 SHG655403:SHG720899 RXK655403:RXK720899 RNO655403:RNO720899 RDS655403:RDS720899 QTW655403:QTW720899 QKA655403:QKA720899 QAE655403:QAE720899 PQI655403:PQI720899 PGM655403:PGM720899 OWQ655403:OWQ720899 OMU655403:OMU720899 OCY655403:OCY720899 NTC655403:NTC720899 NJG655403:NJG720899 MZK655403:MZK720899 MPO655403:MPO720899 MFS655403:MFS720899 LVW655403:LVW720899 LMA655403:LMA720899 LCE655403:LCE720899 KSI655403:KSI720899 KIM655403:KIM720899 JYQ655403:JYQ720899 JOU655403:JOU720899 JEY655403:JEY720899 IVC655403:IVC720899 ILG655403:ILG720899 IBK655403:IBK720899 HRO655403:HRO720899 HHS655403:HHS720899 GXW655403:GXW720899 GOA655403:GOA720899 GEE655403:GEE720899 FUI655403:FUI720899 FKM655403:FKM720899 FAQ655403:FAQ720899 EQU655403:EQU720899 EGY655403:EGY720899 DXC655403:DXC720899 DNG655403:DNG720899 DDK655403:DDK720899 CTO655403:CTO720899 CJS655403:CJS720899 BZW655403:BZW720899 BQA655403:BQA720899 BGE655403:BGE720899 AWI655403:AWI720899 AMM655403:AMM720899 ACQ655403:ACQ720899 SU655403:SU720899 IY655403:IY720899 F655403:F720899 WVK589867:WVK655363 WLO589867:WLO655363 WBS589867:WBS655363 VRW589867:VRW655363 VIA589867:VIA655363 UYE589867:UYE655363 UOI589867:UOI655363 UEM589867:UEM655363 TUQ589867:TUQ655363 TKU589867:TKU655363 TAY589867:TAY655363 SRC589867:SRC655363 SHG589867:SHG655363 RXK589867:RXK655363 RNO589867:RNO655363 RDS589867:RDS655363 QTW589867:QTW655363 QKA589867:QKA655363 QAE589867:QAE655363 PQI589867:PQI655363 PGM589867:PGM655363 OWQ589867:OWQ655363 OMU589867:OMU655363 OCY589867:OCY655363 NTC589867:NTC655363 NJG589867:NJG655363 MZK589867:MZK655363 MPO589867:MPO655363 MFS589867:MFS655363 LVW589867:LVW655363 LMA589867:LMA655363 LCE589867:LCE655363 KSI589867:KSI655363 KIM589867:KIM655363 JYQ589867:JYQ655363 JOU589867:JOU655363 JEY589867:JEY655363 IVC589867:IVC655363 ILG589867:ILG655363 IBK589867:IBK655363 HRO589867:HRO655363 HHS589867:HHS655363 GXW589867:GXW655363 GOA589867:GOA655363 GEE589867:GEE655363 FUI589867:FUI655363 FKM589867:FKM655363 FAQ589867:FAQ655363 EQU589867:EQU655363 EGY589867:EGY655363 DXC589867:DXC655363 DNG589867:DNG655363 DDK589867:DDK655363 CTO589867:CTO655363 CJS589867:CJS655363 BZW589867:BZW655363 BQA589867:BQA655363 BGE589867:BGE655363 AWI589867:AWI655363 AMM589867:AMM655363 ACQ589867:ACQ655363 SU589867:SU655363 IY589867:IY655363 F589867:F655363 WVK524331:WVK589827 WLO524331:WLO589827 WBS524331:WBS589827 VRW524331:VRW589827 VIA524331:VIA589827 UYE524331:UYE589827 UOI524331:UOI589827 UEM524331:UEM589827 TUQ524331:TUQ589827 TKU524331:TKU589827 TAY524331:TAY589827 SRC524331:SRC589827 SHG524331:SHG589827 RXK524331:RXK589827 RNO524331:RNO589827 RDS524331:RDS589827 QTW524331:QTW589827 QKA524331:QKA589827 QAE524331:QAE589827 PQI524331:PQI589827 PGM524331:PGM589827 OWQ524331:OWQ589827 OMU524331:OMU589827 OCY524331:OCY589827 NTC524331:NTC589827 NJG524331:NJG589827 MZK524331:MZK589827 MPO524331:MPO589827 MFS524331:MFS589827 LVW524331:LVW589827 LMA524331:LMA589827 LCE524331:LCE589827 KSI524331:KSI589827 KIM524331:KIM589827 JYQ524331:JYQ589827 JOU524331:JOU589827 JEY524331:JEY589827 IVC524331:IVC589827 ILG524331:ILG589827 IBK524331:IBK589827 HRO524331:HRO589827 HHS524331:HHS589827 GXW524331:GXW589827 GOA524331:GOA589827 GEE524331:GEE589827 FUI524331:FUI589827 FKM524331:FKM589827 FAQ524331:FAQ589827 EQU524331:EQU589827 EGY524331:EGY589827 DXC524331:DXC589827 DNG524331:DNG589827 DDK524331:DDK589827 CTO524331:CTO589827 CJS524331:CJS589827 BZW524331:BZW589827 BQA524331:BQA589827 BGE524331:BGE589827 AWI524331:AWI589827 AMM524331:AMM589827 ACQ524331:ACQ589827 SU524331:SU589827 IY524331:IY589827 F524331:F589827 WVK458795:WVK524291 WLO458795:WLO524291 WBS458795:WBS524291 VRW458795:VRW524291 VIA458795:VIA524291 UYE458795:UYE524291 UOI458795:UOI524291 UEM458795:UEM524291 TUQ458795:TUQ524291 TKU458795:TKU524291 TAY458795:TAY524291 SRC458795:SRC524291 SHG458795:SHG524291 RXK458795:RXK524291 RNO458795:RNO524291 RDS458795:RDS524291 QTW458795:QTW524291 QKA458795:QKA524291 QAE458795:QAE524291 PQI458795:PQI524291 PGM458795:PGM524291 OWQ458795:OWQ524291 OMU458795:OMU524291 OCY458795:OCY524291 NTC458795:NTC524291 NJG458795:NJG524291 MZK458795:MZK524291 MPO458795:MPO524291 MFS458795:MFS524291 LVW458795:LVW524291 LMA458795:LMA524291 LCE458795:LCE524291 KSI458795:KSI524291 KIM458795:KIM524291 JYQ458795:JYQ524291 JOU458795:JOU524291 JEY458795:JEY524291 IVC458795:IVC524291 ILG458795:ILG524291 IBK458795:IBK524291 HRO458795:HRO524291 HHS458795:HHS524291 GXW458795:GXW524291 GOA458795:GOA524291 GEE458795:GEE524291 FUI458795:FUI524291 FKM458795:FKM524291 FAQ458795:FAQ524291 EQU458795:EQU524291 EGY458795:EGY524291 DXC458795:DXC524291 DNG458795:DNG524291 DDK458795:DDK524291 CTO458795:CTO524291 CJS458795:CJS524291 BZW458795:BZW524291 BQA458795:BQA524291 BGE458795:BGE524291 AWI458795:AWI524291 AMM458795:AMM524291 ACQ458795:ACQ524291 SU458795:SU524291 IY458795:IY524291 F458795:F524291 WVK393259:WVK458755 WLO393259:WLO458755 WBS393259:WBS458755 VRW393259:VRW458755 VIA393259:VIA458755 UYE393259:UYE458755 UOI393259:UOI458755 UEM393259:UEM458755 TUQ393259:TUQ458755 TKU393259:TKU458755 TAY393259:TAY458755 SRC393259:SRC458755 SHG393259:SHG458755 RXK393259:RXK458755 RNO393259:RNO458755 RDS393259:RDS458755 QTW393259:QTW458755 QKA393259:QKA458755 QAE393259:QAE458755 PQI393259:PQI458755 PGM393259:PGM458755 OWQ393259:OWQ458755 OMU393259:OMU458755 OCY393259:OCY458755 NTC393259:NTC458755 NJG393259:NJG458755 MZK393259:MZK458755 MPO393259:MPO458755 MFS393259:MFS458755 LVW393259:LVW458755 LMA393259:LMA458755 LCE393259:LCE458755 KSI393259:KSI458755 KIM393259:KIM458755 JYQ393259:JYQ458755 JOU393259:JOU458755 JEY393259:JEY458755 IVC393259:IVC458755 ILG393259:ILG458755 IBK393259:IBK458755 HRO393259:HRO458755 HHS393259:HHS458755 GXW393259:GXW458755 GOA393259:GOA458755 GEE393259:GEE458755 FUI393259:FUI458755 FKM393259:FKM458755 FAQ393259:FAQ458755 EQU393259:EQU458755 EGY393259:EGY458755 DXC393259:DXC458755 DNG393259:DNG458755 DDK393259:DDK458755 CTO393259:CTO458755 CJS393259:CJS458755 BZW393259:BZW458755 BQA393259:BQA458755 BGE393259:BGE458755 AWI393259:AWI458755 AMM393259:AMM458755 ACQ393259:ACQ458755 SU393259:SU458755 IY393259:IY458755 F393259:F458755 WVK327723:WVK393219 WLO327723:WLO393219 WBS327723:WBS393219 VRW327723:VRW393219 VIA327723:VIA393219 UYE327723:UYE393219 UOI327723:UOI393219 UEM327723:UEM393219 TUQ327723:TUQ393219 TKU327723:TKU393219 TAY327723:TAY393219 SRC327723:SRC393219 SHG327723:SHG393219 RXK327723:RXK393219 RNO327723:RNO393219 RDS327723:RDS393219 QTW327723:QTW393219 QKA327723:QKA393219 QAE327723:QAE393219 PQI327723:PQI393219 PGM327723:PGM393219 OWQ327723:OWQ393219 OMU327723:OMU393219 OCY327723:OCY393219 NTC327723:NTC393219 NJG327723:NJG393219 MZK327723:MZK393219 MPO327723:MPO393219 MFS327723:MFS393219 LVW327723:LVW393219 LMA327723:LMA393219 LCE327723:LCE393219 KSI327723:KSI393219 KIM327723:KIM393219 JYQ327723:JYQ393219 JOU327723:JOU393219 JEY327723:JEY393219 IVC327723:IVC393219 ILG327723:ILG393219 IBK327723:IBK393219 HRO327723:HRO393219 HHS327723:HHS393219 GXW327723:GXW393219 GOA327723:GOA393219 GEE327723:GEE393219 FUI327723:FUI393219 FKM327723:FKM393219 FAQ327723:FAQ393219 EQU327723:EQU393219 EGY327723:EGY393219 DXC327723:DXC393219 DNG327723:DNG393219 DDK327723:DDK393219 CTO327723:CTO393219 CJS327723:CJS393219 BZW327723:BZW393219 BQA327723:BQA393219 BGE327723:BGE393219 AWI327723:AWI393219 AMM327723:AMM393219 ACQ327723:ACQ393219 SU327723:SU393219 IY327723:IY393219 F327723:F393219 WVK262187:WVK327683 WLO262187:WLO327683 WBS262187:WBS327683 VRW262187:VRW327683 VIA262187:VIA327683 UYE262187:UYE327683 UOI262187:UOI327683 UEM262187:UEM327683 TUQ262187:TUQ327683 TKU262187:TKU327683 TAY262187:TAY327683 SRC262187:SRC327683 SHG262187:SHG327683 RXK262187:RXK327683 RNO262187:RNO327683 RDS262187:RDS327683 QTW262187:QTW327683 QKA262187:QKA327683 QAE262187:QAE327683 PQI262187:PQI327683 PGM262187:PGM327683 OWQ262187:OWQ327683 OMU262187:OMU327683 OCY262187:OCY327683 NTC262187:NTC327683 NJG262187:NJG327683 MZK262187:MZK327683 MPO262187:MPO327683 MFS262187:MFS327683 LVW262187:LVW327683 LMA262187:LMA327683 LCE262187:LCE327683 KSI262187:KSI327683 KIM262187:KIM327683 JYQ262187:JYQ327683 JOU262187:JOU327683 JEY262187:JEY327683 IVC262187:IVC327683 ILG262187:ILG327683 IBK262187:IBK327683 HRO262187:HRO327683 HHS262187:HHS327683 GXW262187:GXW327683 GOA262187:GOA327683 GEE262187:GEE327683 FUI262187:FUI327683 FKM262187:FKM327683 FAQ262187:FAQ327683 EQU262187:EQU327683 EGY262187:EGY327683 DXC262187:DXC327683 DNG262187:DNG327683 DDK262187:DDK327683 CTO262187:CTO327683 CJS262187:CJS327683 BZW262187:BZW327683 BQA262187:BQA327683 BGE262187:BGE327683 AWI262187:AWI327683 AMM262187:AMM327683 ACQ262187:ACQ327683 SU262187:SU327683 IY262187:IY327683 F262187:F327683 WVK196651:WVK262147 WLO196651:WLO262147 WBS196651:WBS262147 VRW196651:VRW262147 VIA196651:VIA262147 UYE196651:UYE262147 UOI196651:UOI262147 UEM196651:UEM262147 TUQ196651:TUQ262147 TKU196651:TKU262147 TAY196651:TAY262147 SRC196651:SRC262147 SHG196651:SHG262147 RXK196651:RXK262147 RNO196651:RNO262147 RDS196651:RDS262147 QTW196651:QTW262147 QKA196651:QKA262147 QAE196651:QAE262147 PQI196651:PQI262147 PGM196651:PGM262147 OWQ196651:OWQ262147 OMU196651:OMU262147 OCY196651:OCY262147 NTC196651:NTC262147 NJG196651:NJG262147 MZK196651:MZK262147 MPO196651:MPO262147 MFS196651:MFS262147 LVW196651:LVW262147 LMA196651:LMA262147 LCE196651:LCE262147 KSI196651:KSI262147 KIM196651:KIM262147 JYQ196651:JYQ262147 JOU196651:JOU262147 JEY196651:JEY262147 IVC196651:IVC262147 ILG196651:ILG262147 IBK196651:IBK262147 HRO196651:HRO262147 HHS196651:HHS262147 GXW196651:GXW262147 GOA196651:GOA262147 GEE196651:GEE262147 FUI196651:FUI262147 FKM196651:FKM262147 FAQ196651:FAQ262147 EQU196651:EQU262147 EGY196651:EGY262147 DXC196651:DXC262147 DNG196651:DNG262147 DDK196651:DDK262147 CTO196651:CTO262147 CJS196651:CJS262147 BZW196651:BZW262147 BQA196651:BQA262147 BGE196651:BGE262147 AWI196651:AWI262147 AMM196651:AMM262147 ACQ196651:ACQ262147 SU196651:SU262147 IY196651:IY262147 F196651:F262147 WVK131115:WVK196611 WLO131115:WLO196611 WBS131115:WBS196611 VRW131115:VRW196611 VIA131115:VIA196611 UYE131115:UYE196611 UOI131115:UOI196611 UEM131115:UEM196611 TUQ131115:TUQ196611 TKU131115:TKU196611 TAY131115:TAY196611 SRC131115:SRC196611 SHG131115:SHG196611 RXK131115:RXK196611 RNO131115:RNO196611 RDS131115:RDS196611 QTW131115:QTW196611 QKA131115:QKA196611 QAE131115:QAE196611 PQI131115:PQI196611 PGM131115:PGM196611 OWQ131115:OWQ196611 OMU131115:OMU196611 OCY131115:OCY196611 NTC131115:NTC196611 NJG131115:NJG196611 MZK131115:MZK196611 MPO131115:MPO196611 MFS131115:MFS196611 LVW131115:LVW196611 LMA131115:LMA196611 LCE131115:LCE196611 KSI131115:KSI196611 KIM131115:KIM196611 JYQ131115:JYQ196611 JOU131115:JOU196611 JEY131115:JEY196611 IVC131115:IVC196611 ILG131115:ILG196611 IBK131115:IBK196611 HRO131115:HRO196611 HHS131115:HHS196611 GXW131115:GXW196611 GOA131115:GOA196611 GEE131115:GEE196611 FUI131115:FUI196611 FKM131115:FKM196611 FAQ131115:FAQ196611 EQU131115:EQU196611 EGY131115:EGY196611 DXC131115:DXC196611 DNG131115:DNG196611 DDK131115:DDK196611 CTO131115:CTO196611 CJS131115:CJS196611 BZW131115:BZW196611 BQA131115:BQA196611 BGE131115:BGE196611 AWI131115:AWI196611 AMM131115:AMM196611 ACQ131115:ACQ196611 SU131115:SU196611 IY131115:IY196611 F131115:F196611 WVK65579:WVK131075 WLO65579:WLO131075 WBS65579:WBS131075 VRW65579:VRW131075 VIA65579:VIA131075 UYE65579:UYE131075 UOI65579:UOI131075 UEM65579:UEM131075 TUQ65579:TUQ131075 TKU65579:TKU131075 TAY65579:TAY131075 SRC65579:SRC131075 SHG65579:SHG131075 RXK65579:RXK131075 RNO65579:RNO131075 RDS65579:RDS131075 QTW65579:QTW131075 QKA65579:QKA131075 QAE65579:QAE131075 PQI65579:PQI131075 PGM65579:PGM131075 OWQ65579:OWQ131075 OMU65579:OMU131075 OCY65579:OCY131075 NTC65579:NTC131075 NJG65579:NJG131075 MZK65579:MZK131075 MPO65579:MPO131075 MFS65579:MFS131075 LVW65579:LVW131075 LMA65579:LMA131075 LCE65579:LCE131075 KSI65579:KSI131075 KIM65579:KIM131075 JYQ65579:JYQ131075 JOU65579:JOU131075 JEY65579:JEY131075 IVC65579:IVC131075 ILG65579:ILG131075 IBK65579:IBK131075 HRO65579:HRO131075 HHS65579:HHS131075 GXW65579:GXW131075 GOA65579:GOA131075 GEE65579:GEE131075 FUI65579:FUI131075 FKM65579:FKM131075 FAQ65579:FAQ131075 EQU65579:EQU131075 EGY65579:EGY131075 DXC65579:DXC131075 DNG65579:DNG131075 DDK65579:DDK131075 CTO65579:CTO131075 CJS65579:CJS131075 BZW65579:BZW131075 BQA65579:BQA131075 BGE65579:BGE131075 AWI65579:AWI131075 AMM65579:AMM131075 ACQ65579:ACQ131075 SU65579:SU131075 IY65579:IY131075 F65579:F131075 WVK43:WVK65539 WLO43:WLO65539 WBS43:WBS65539 VRW43:VRW65539 VIA43:VIA65539 UYE43:UYE65539 UOI43:UOI65539 UEM43:UEM65539 TUQ43:TUQ65539 TKU43:TKU65539 TAY43:TAY65539 SRC43:SRC65539 SHG43:SHG65539 RXK43:RXK65539 RNO43:RNO65539 RDS43:RDS65539 QTW43:QTW65539 QKA43:QKA65539 QAE43:QAE65539 PQI43:PQI65539 PGM43:PGM65539 OWQ43:OWQ65539 OMU43:OMU65539 OCY43:OCY65539 NTC43:NTC65539 NJG43:NJG65539 MZK43:MZK65539 MPO43:MPO65539 MFS43:MFS65539 LVW43:LVW65539 LMA43:LMA65539 LCE43:LCE65539 KSI43:KSI65539 KIM43:KIM65539 JYQ43:JYQ65539 JOU43:JOU65539 JEY43:JEY65539 IVC43:IVC65539 ILG43:ILG65539 IBK43:IBK65539 HRO43:HRO65539 HHS43:HHS65539 GXW43:GXW65539 GOA43:GOA65539 GEE43:GEE65539 FUI43:FUI65539 FKM43:FKM65539 FAQ43:FAQ65539 EQU43:EQU65539 EGY43:EGY65539 DXC43:DXC65539 DNG43:DNG65539 DDK43:DDK65539 CTO43:CTO65539 CJS43:CJS65539 BZW43:BZW65539 BQA43:BQA65539 BGE43:BGE65539 AWI43:AWI65539 AMM43:AMM65539 ACQ43:ACQ65539 SU43:SU65539 IY43:IY65539 WVK1:WVK3 WLO1:WLO3 WBS1:WBS3 VRW1:VRW3 VIA1:VIA3 UYE1:UYE3 UOI1:UOI3 UEM1:UEM3 TUQ1:TUQ3 TKU1:TKU3 TAY1:TAY3 SRC1:SRC3 SHG1:SHG3 RXK1:RXK3 RNO1:RNO3 RDS1:RDS3 QTW1:QTW3 QKA1:QKA3 QAE1:QAE3 PQI1:PQI3 PGM1:PGM3 OWQ1:OWQ3 OMU1:OMU3 OCY1:OCY3 NTC1:NTC3 NJG1:NJG3 MZK1:MZK3 MPO1:MPO3 MFS1:MFS3 LVW1:LVW3 LMA1:LMA3 LCE1:LCE3 KSI1:KSI3 KIM1:KIM3 JYQ1:JYQ3 JOU1:JOU3 JEY1:JEY3 IVC1:IVC3 ILG1:ILG3 IBK1:IBK3 HRO1:HRO3 HHS1:HHS3 GXW1:GXW3 GOA1:GOA3 GEE1:GEE3 FUI1:FUI3 FKM1:FKM3 FAQ1:FAQ3 EQU1:EQU3 EGY1:EGY3 DXC1:DXC3 DNG1:DNG3 DDK1:DDK3 CTO1:CTO3 CJS1:CJS3 BZW1:BZW3 BQA1:BQA3 BGE1:BGE3 AWI1:AWI3 AMM1:AMM3 ACQ1:ACQ3 SU1:SU3 IY1:IY3 F1:F3" xr:uid="{00000000-0002-0000-0C00-000001000000}">
      <formula1>$Z$4:$Z$5</formula1>
    </dataValidation>
    <dataValidation type="list" showInputMessage="1" showErrorMessage="1" sqref="WVK983078:WVK983082 IY38:IY42 SU38:SU42 ACQ38:ACQ42 AMM38:AMM42 AWI38:AWI42 BGE38:BGE42 BQA38:BQA42 BZW38:BZW42 CJS38:CJS42 CTO38:CTO42 DDK38:DDK42 DNG38:DNG42 DXC38:DXC42 EGY38:EGY42 EQU38:EQU42 FAQ38:FAQ42 FKM38:FKM42 FUI38:FUI42 GEE38:GEE42 GOA38:GOA42 GXW38:GXW42 HHS38:HHS42 HRO38:HRO42 IBK38:IBK42 ILG38:ILG42 IVC38:IVC42 JEY38:JEY42 JOU38:JOU42 JYQ38:JYQ42 KIM38:KIM42 KSI38:KSI42 LCE38:LCE42 LMA38:LMA42 LVW38:LVW42 MFS38:MFS42 MPO38:MPO42 MZK38:MZK42 NJG38:NJG42 NTC38:NTC42 OCY38:OCY42 OMU38:OMU42 OWQ38:OWQ42 PGM38:PGM42 PQI38:PQI42 QAE38:QAE42 QKA38:QKA42 QTW38:QTW42 RDS38:RDS42 RNO38:RNO42 RXK38:RXK42 SHG38:SHG42 SRC38:SRC42 TAY38:TAY42 TKU38:TKU42 TUQ38:TUQ42 UEM38:UEM42 UOI38:UOI42 UYE38:UYE42 VIA38:VIA42 VRW38:VRW42 WBS38:WBS42 WLO38:WLO42 WVK38:WVK42 F65574:F65578 IY65574:IY65578 SU65574:SU65578 ACQ65574:ACQ65578 AMM65574:AMM65578 AWI65574:AWI65578 BGE65574:BGE65578 BQA65574:BQA65578 BZW65574:BZW65578 CJS65574:CJS65578 CTO65574:CTO65578 DDK65574:DDK65578 DNG65574:DNG65578 DXC65574:DXC65578 EGY65574:EGY65578 EQU65574:EQU65578 FAQ65574:FAQ65578 FKM65574:FKM65578 FUI65574:FUI65578 GEE65574:GEE65578 GOA65574:GOA65578 GXW65574:GXW65578 HHS65574:HHS65578 HRO65574:HRO65578 IBK65574:IBK65578 ILG65574:ILG65578 IVC65574:IVC65578 JEY65574:JEY65578 JOU65574:JOU65578 JYQ65574:JYQ65578 KIM65574:KIM65578 KSI65574:KSI65578 LCE65574:LCE65578 LMA65574:LMA65578 LVW65574:LVW65578 MFS65574:MFS65578 MPO65574:MPO65578 MZK65574:MZK65578 NJG65574:NJG65578 NTC65574:NTC65578 OCY65574:OCY65578 OMU65574:OMU65578 OWQ65574:OWQ65578 PGM65574:PGM65578 PQI65574:PQI65578 QAE65574:QAE65578 QKA65574:QKA65578 QTW65574:QTW65578 RDS65574:RDS65578 RNO65574:RNO65578 RXK65574:RXK65578 SHG65574:SHG65578 SRC65574:SRC65578 TAY65574:TAY65578 TKU65574:TKU65578 TUQ65574:TUQ65578 UEM65574:UEM65578 UOI65574:UOI65578 UYE65574:UYE65578 VIA65574:VIA65578 VRW65574:VRW65578 WBS65574:WBS65578 WLO65574:WLO65578 WVK65574:WVK65578 F131110:F131114 IY131110:IY131114 SU131110:SU131114 ACQ131110:ACQ131114 AMM131110:AMM131114 AWI131110:AWI131114 BGE131110:BGE131114 BQA131110:BQA131114 BZW131110:BZW131114 CJS131110:CJS131114 CTO131110:CTO131114 DDK131110:DDK131114 DNG131110:DNG131114 DXC131110:DXC131114 EGY131110:EGY131114 EQU131110:EQU131114 FAQ131110:FAQ131114 FKM131110:FKM131114 FUI131110:FUI131114 GEE131110:GEE131114 GOA131110:GOA131114 GXW131110:GXW131114 HHS131110:HHS131114 HRO131110:HRO131114 IBK131110:IBK131114 ILG131110:ILG131114 IVC131110:IVC131114 JEY131110:JEY131114 JOU131110:JOU131114 JYQ131110:JYQ131114 KIM131110:KIM131114 KSI131110:KSI131114 LCE131110:LCE131114 LMA131110:LMA131114 LVW131110:LVW131114 MFS131110:MFS131114 MPO131110:MPO131114 MZK131110:MZK131114 NJG131110:NJG131114 NTC131110:NTC131114 OCY131110:OCY131114 OMU131110:OMU131114 OWQ131110:OWQ131114 PGM131110:PGM131114 PQI131110:PQI131114 QAE131110:QAE131114 QKA131110:QKA131114 QTW131110:QTW131114 RDS131110:RDS131114 RNO131110:RNO131114 RXK131110:RXK131114 SHG131110:SHG131114 SRC131110:SRC131114 TAY131110:TAY131114 TKU131110:TKU131114 TUQ131110:TUQ131114 UEM131110:UEM131114 UOI131110:UOI131114 UYE131110:UYE131114 VIA131110:VIA131114 VRW131110:VRW131114 WBS131110:WBS131114 WLO131110:WLO131114 WVK131110:WVK131114 F196646:F196650 IY196646:IY196650 SU196646:SU196650 ACQ196646:ACQ196650 AMM196646:AMM196650 AWI196646:AWI196650 BGE196646:BGE196650 BQA196646:BQA196650 BZW196646:BZW196650 CJS196646:CJS196650 CTO196646:CTO196650 DDK196646:DDK196650 DNG196646:DNG196650 DXC196646:DXC196650 EGY196646:EGY196650 EQU196646:EQU196650 FAQ196646:FAQ196650 FKM196646:FKM196650 FUI196646:FUI196650 GEE196646:GEE196650 GOA196646:GOA196650 GXW196646:GXW196650 HHS196646:HHS196650 HRO196646:HRO196650 IBK196646:IBK196650 ILG196646:ILG196650 IVC196646:IVC196650 JEY196646:JEY196650 JOU196646:JOU196650 JYQ196646:JYQ196650 KIM196646:KIM196650 KSI196646:KSI196650 LCE196646:LCE196650 LMA196646:LMA196650 LVW196646:LVW196650 MFS196646:MFS196650 MPO196646:MPO196650 MZK196646:MZK196650 NJG196646:NJG196650 NTC196646:NTC196650 OCY196646:OCY196650 OMU196646:OMU196650 OWQ196646:OWQ196650 PGM196646:PGM196650 PQI196646:PQI196650 QAE196646:QAE196650 QKA196646:QKA196650 QTW196646:QTW196650 RDS196646:RDS196650 RNO196646:RNO196650 RXK196646:RXK196650 SHG196646:SHG196650 SRC196646:SRC196650 TAY196646:TAY196650 TKU196646:TKU196650 TUQ196646:TUQ196650 UEM196646:UEM196650 UOI196646:UOI196650 UYE196646:UYE196650 VIA196646:VIA196650 VRW196646:VRW196650 WBS196646:WBS196650 WLO196646:WLO196650 WVK196646:WVK196650 F262182:F262186 IY262182:IY262186 SU262182:SU262186 ACQ262182:ACQ262186 AMM262182:AMM262186 AWI262182:AWI262186 BGE262182:BGE262186 BQA262182:BQA262186 BZW262182:BZW262186 CJS262182:CJS262186 CTO262182:CTO262186 DDK262182:DDK262186 DNG262182:DNG262186 DXC262182:DXC262186 EGY262182:EGY262186 EQU262182:EQU262186 FAQ262182:FAQ262186 FKM262182:FKM262186 FUI262182:FUI262186 GEE262182:GEE262186 GOA262182:GOA262186 GXW262182:GXW262186 HHS262182:HHS262186 HRO262182:HRO262186 IBK262182:IBK262186 ILG262182:ILG262186 IVC262182:IVC262186 JEY262182:JEY262186 JOU262182:JOU262186 JYQ262182:JYQ262186 KIM262182:KIM262186 KSI262182:KSI262186 LCE262182:LCE262186 LMA262182:LMA262186 LVW262182:LVW262186 MFS262182:MFS262186 MPO262182:MPO262186 MZK262182:MZK262186 NJG262182:NJG262186 NTC262182:NTC262186 OCY262182:OCY262186 OMU262182:OMU262186 OWQ262182:OWQ262186 PGM262182:PGM262186 PQI262182:PQI262186 QAE262182:QAE262186 QKA262182:QKA262186 QTW262182:QTW262186 RDS262182:RDS262186 RNO262182:RNO262186 RXK262182:RXK262186 SHG262182:SHG262186 SRC262182:SRC262186 TAY262182:TAY262186 TKU262182:TKU262186 TUQ262182:TUQ262186 UEM262182:UEM262186 UOI262182:UOI262186 UYE262182:UYE262186 VIA262182:VIA262186 VRW262182:VRW262186 WBS262182:WBS262186 WLO262182:WLO262186 WVK262182:WVK262186 F327718:F327722 IY327718:IY327722 SU327718:SU327722 ACQ327718:ACQ327722 AMM327718:AMM327722 AWI327718:AWI327722 BGE327718:BGE327722 BQA327718:BQA327722 BZW327718:BZW327722 CJS327718:CJS327722 CTO327718:CTO327722 DDK327718:DDK327722 DNG327718:DNG327722 DXC327718:DXC327722 EGY327718:EGY327722 EQU327718:EQU327722 FAQ327718:FAQ327722 FKM327718:FKM327722 FUI327718:FUI327722 GEE327718:GEE327722 GOA327718:GOA327722 GXW327718:GXW327722 HHS327718:HHS327722 HRO327718:HRO327722 IBK327718:IBK327722 ILG327718:ILG327722 IVC327718:IVC327722 JEY327718:JEY327722 JOU327718:JOU327722 JYQ327718:JYQ327722 KIM327718:KIM327722 KSI327718:KSI327722 LCE327718:LCE327722 LMA327718:LMA327722 LVW327718:LVW327722 MFS327718:MFS327722 MPO327718:MPO327722 MZK327718:MZK327722 NJG327718:NJG327722 NTC327718:NTC327722 OCY327718:OCY327722 OMU327718:OMU327722 OWQ327718:OWQ327722 PGM327718:PGM327722 PQI327718:PQI327722 QAE327718:QAE327722 QKA327718:QKA327722 QTW327718:QTW327722 RDS327718:RDS327722 RNO327718:RNO327722 RXK327718:RXK327722 SHG327718:SHG327722 SRC327718:SRC327722 TAY327718:TAY327722 TKU327718:TKU327722 TUQ327718:TUQ327722 UEM327718:UEM327722 UOI327718:UOI327722 UYE327718:UYE327722 VIA327718:VIA327722 VRW327718:VRW327722 WBS327718:WBS327722 WLO327718:WLO327722 WVK327718:WVK327722 F393254:F393258 IY393254:IY393258 SU393254:SU393258 ACQ393254:ACQ393258 AMM393254:AMM393258 AWI393254:AWI393258 BGE393254:BGE393258 BQA393254:BQA393258 BZW393254:BZW393258 CJS393254:CJS393258 CTO393254:CTO393258 DDK393254:DDK393258 DNG393254:DNG393258 DXC393254:DXC393258 EGY393254:EGY393258 EQU393254:EQU393258 FAQ393254:FAQ393258 FKM393254:FKM393258 FUI393254:FUI393258 GEE393254:GEE393258 GOA393254:GOA393258 GXW393254:GXW393258 HHS393254:HHS393258 HRO393254:HRO393258 IBK393254:IBK393258 ILG393254:ILG393258 IVC393254:IVC393258 JEY393254:JEY393258 JOU393254:JOU393258 JYQ393254:JYQ393258 KIM393254:KIM393258 KSI393254:KSI393258 LCE393254:LCE393258 LMA393254:LMA393258 LVW393254:LVW393258 MFS393254:MFS393258 MPO393254:MPO393258 MZK393254:MZK393258 NJG393254:NJG393258 NTC393254:NTC393258 OCY393254:OCY393258 OMU393254:OMU393258 OWQ393254:OWQ393258 PGM393254:PGM393258 PQI393254:PQI393258 QAE393254:QAE393258 QKA393254:QKA393258 QTW393254:QTW393258 RDS393254:RDS393258 RNO393254:RNO393258 RXK393254:RXK393258 SHG393254:SHG393258 SRC393254:SRC393258 TAY393254:TAY393258 TKU393254:TKU393258 TUQ393254:TUQ393258 UEM393254:UEM393258 UOI393254:UOI393258 UYE393254:UYE393258 VIA393254:VIA393258 VRW393254:VRW393258 WBS393254:WBS393258 WLO393254:WLO393258 WVK393254:WVK393258 F458790:F458794 IY458790:IY458794 SU458790:SU458794 ACQ458790:ACQ458794 AMM458790:AMM458794 AWI458790:AWI458794 BGE458790:BGE458794 BQA458790:BQA458794 BZW458790:BZW458794 CJS458790:CJS458794 CTO458790:CTO458794 DDK458790:DDK458794 DNG458790:DNG458794 DXC458790:DXC458794 EGY458790:EGY458794 EQU458790:EQU458794 FAQ458790:FAQ458794 FKM458790:FKM458794 FUI458790:FUI458794 GEE458790:GEE458794 GOA458790:GOA458794 GXW458790:GXW458794 HHS458790:HHS458794 HRO458790:HRO458794 IBK458790:IBK458794 ILG458790:ILG458794 IVC458790:IVC458794 JEY458790:JEY458794 JOU458790:JOU458794 JYQ458790:JYQ458794 KIM458790:KIM458794 KSI458790:KSI458794 LCE458790:LCE458794 LMA458790:LMA458794 LVW458790:LVW458794 MFS458790:MFS458794 MPO458790:MPO458794 MZK458790:MZK458794 NJG458790:NJG458794 NTC458790:NTC458794 OCY458790:OCY458794 OMU458790:OMU458794 OWQ458790:OWQ458794 PGM458790:PGM458794 PQI458790:PQI458794 QAE458790:QAE458794 QKA458790:QKA458794 QTW458790:QTW458794 RDS458790:RDS458794 RNO458790:RNO458794 RXK458790:RXK458794 SHG458790:SHG458794 SRC458790:SRC458794 TAY458790:TAY458794 TKU458790:TKU458794 TUQ458790:TUQ458794 UEM458790:UEM458794 UOI458790:UOI458794 UYE458790:UYE458794 VIA458790:VIA458794 VRW458790:VRW458794 WBS458790:WBS458794 WLO458790:WLO458794 WVK458790:WVK458794 F524326:F524330 IY524326:IY524330 SU524326:SU524330 ACQ524326:ACQ524330 AMM524326:AMM524330 AWI524326:AWI524330 BGE524326:BGE524330 BQA524326:BQA524330 BZW524326:BZW524330 CJS524326:CJS524330 CTO524326:CTO524330 DDK524326:DDK524330 DNG524326:DNG524330 DXC524326:DXC524330 EGY524326:EGY524330 EQU524326:EQU524330 FAQ524326:FAQ524330 FKM524326:FKM524330 FUI524326:FUI524330 GEE524326:GEE524330 GOA524326:GOA524330 GXW524326:GXW524330 HHS524326:HHS524330 HRO524326:HRO524330 IBK524326:IBK524330 ILG524326:ILG524330 IVC524326:IVC524330 JEY524326:JEY524330 JOU524326:JOU524330 JYQ524326:JYQ524330 KIM524326:KIM524330 KSI524326:KSI524330 LCE524326:LCE524330 LMA524326:LMA524330 LVW524326:LVW524330 MFS524326:MFS524330 MPO524326:MPO524330 MZK524326:MZK524330 NJG524326:NJG524330 NTC524326:NTC524330 OCY524326:OCY524330 OMU524326:OMU524330 OWQ524326:OWQ524330 PGM524326:PGM524330 PQI524326:PQI524330 QAE524326:QAE524330 QKA524326:QKA524330 QTW524326:QTW524330 RDS524326:RDS524330 RNO524326:RNO524330 RXK524326:RXK524330 SHG524326:SHG524330 SRC524326:SRC524330 TAY524326:TAY524330 TKU524326:TKU524330 TUQ524326:TUQ524330 UEM524326:UEM524330 UOI524326:UOI524330 UYE524326:UYE524330 VIA524326:VIA524330 VRW524326:VRW524330 WBS524326:WBS524330 WLO524326:WLO524330 WVK524326:WVK524330 F589862:F589866 IY589862:IY589866 SU589862:SU589866 ACQ589862:ACQ589866 AMM589862:AMM589866 AWI589862:AWI589866 BGE589862:BGE589866 BQA589862:BQA589866 BZW589862:BZW589866 CJS589862:CJS589866 CTO589862:CTO589866 DDK589862:DDK589866 DNG589862:DNG589866 DXC589862:DXC589866 EGY589862:EGY589866 EQU589862:EQU589866 FAQ589862:FAQ589866 FKM589862:FKM589866 FUI589862:FUI589866 GEE589862:GEE589866 GOA589862:GOA589866 GXW589862:GXW589866 HHS589862:HHS589866 HRO589862:HRO589866 IBK589862:IBK589866 ILG589862:ILG589866 IVC589862:IVC589866 JEY589862:JEY589866 JOU589862:JOU589866 JYQ589862:JYQ589866 KIM589862:KIM589866 KSI589862:KSI589866 LCE589862:LCE589866 LMA589862:LMA589866 LVW589862:LVW589866 MFS589862:MFS589866 MPO589862:MPO589866 MZK589862:MZK589866 NJG589862:NJG589866 NTC589862:NTC589866 OCY589862:OCY589866 OMU589862:OMU589866 OWQ589862:OWQ589866 PGM589862:PGM589866 PQI589862:PQI589866 QAE589862:QAE589866 QKA589862:QKA589866 QTW589862:QTW589866 RDS589862:RDS589866 RNO589862:RNO589866 RXK589862:RXK589866 SHG589862:SHG589866 SRC589862:SRC589866 TAY589862:TAY589866 TKU589862:TKU589866 TUQ589862:TUQ589866 UEM589862:UEM589866 UOI589862:UOI589866 UYE589862:UYE589866 VIA589862:VIA589866 VRW589862:VRW589866 WBS589862:WBS589866 WLO589862:WLO589866 WVK589862:WVK589866 F655398:F655402 IY655398:IY655402 SU655398:SU655402 ACQ655398:ACQ655402 AMM655398:AMM655402 AWI655398:AWI655402 BGE655398:BGE655402 BQA655398:BQA655402 BZW655398:BZW655402 CJS655398:CJS655402 CTO655398:CTO655402 DDK655398:DDK655402 DNG655398:DNG655402 DXC655398:DXC655402 EGY655398:EGY655402 EQU655398:EQU655402 FAQ655398:FAQ655402 FKM655398:FKM655402 FUI655398:FUI655402 GEE655398:GEE655402 GOA655398:GOA655402 GXW655398:GXW655402 HHS655398:HHS655402 HRO655398:HRO655402 IBK655398:IBK655402 ILG655398:ILG655402 IVC655398:IVC655402 JEY655398:JEY655402 JOU655398:JOU655402 JYQ655398:JYQ655402 KIM655398:KIM655402 KSI655398:KSI655402 LCE655398:LCE655402 LMA655398:LMA655402 LVW655398:LVW655402 MFS655398:MFS655402 MPO655398:MPO655402 MZK655398:MZK655402 NJG655398:NJG655402 NTC655398:NTC655402 OCY655398:OCY655402 OMU655398:OMU655402 OWQ655398:OWQ655402 PGM655398:PGM655402 PQI655398:PQI655402 QAE655398:QAE655402 QKA655398:QKA655402 QTW655398:QTW655402 RDS655398:RDS655402 RNO655398:RNO655402 RXK655398:RXK655402 SHG655398:SHG655402 SRC655398:SRC655402 TAY655398:TAY655402 TKU655398:TKU655402 TUQ655398:TUQ655402 UEM655398:UEM655402 UOI655398:UOI655402 UYE655398:UYE655402 VIA655398:VIA655402 VRW655398:VRW655402 WBS655398:WBS655402 WLO655398:WLO655402 WVK655398:WVK655402 F720934:F720938 IY720934:IY720938 SU720934:SU720938 ACQ720934:ACQ720938 AMM720934:AMM720938 AWI720934:AWI720938 BGE720934:BGE720938 BQA720934:BQA720938 BZW720934:BZW720938 CJS720934:CJS720938 CTO720934:CTO720938 DDK720934:DDK720938 DNG720934:DNG720938 DXC720934:DXC720938 EGY720934:EGY720938 EQU720934:EQU720938 FAQ720934:FAQ720938 FKM720934:FKM720938 FUI720934:FUI720938 GEE720934:GEE720938 GOA720934:GOA720938 GXW720934:GXW720938 HHS720934:HHS720938 HRO720934:HRO720938 IBK720934:IBK720938 ILG720934:ILG720938 IVC720934:IVC720938 JEY720934:JEY720938 JOU720934:JOU720938 JYQ720934:JYQ720938 KIM720934:KIM720938 KSI720934:KSI720938 LCE720934:LCE720938 LMA720934:LMA720938 LVW720934:LVW720938 MFS720934:MFS720938 MPO720934:MPO720938 MZK720934:MZK720938 NJG720934:NJG720938 NTC720934:NTC720938 OCY720934:OCY720938 OMU720934:OMU720938 OWQ720934:OWQ720938 PGM720934:PGM720938 PQI720934:PQI720938 QAE720934:QAE720938 QKA720934:QKA720938 QTW720934:QTW720938 RDS720934:RDS720938 RNO720934:RNO720938 RXK720934:RXK720938 SHG720934:SHG720938 SRC720934:SRC720938 TAY720934:TAY720938 TKU720934:TKU720938 TUQ720934:TUQ720938 UEM720934:UEM720938 UOI720934:UOI720938 UYE720934:UYE720938 VIA720934:VIA720938 VRW720934:VRW720938 WBS720934:WBS720938 WLO720934:WLO720938 WVK720934:WVK720938 F786470:F786474 IY786470:IY786474 SU786470:SU786474 ACQ786470:ACQ786474 AMM786470:AMM786474 AWI786470:AWI786474 BGE786470:BGE786474 BQA786470:BQA786474 BZW786470:BZW786474 CJS786470:CJS786474 CTO786470:CTO786474 DDK786470:DDK786474 DNG786470:DNG786474 DXC786470:DXC786474 EGY786470:EGY786474 EQU786470:EQU786474 FAQ786470:FAQ786474 FKM786470:FKM786474 FUI786470:FUI786474 GEE786470:GEE786474 GOA786470:GOA786474 GXW786470:GXW786474 HHS786470:HHS786474 HRO786470:HRO786474 IBK786470:IBK786474 ILG786470:ILG786474 IVC786470:IVC786474 JEY786470:JEY786474 JOU786470:JOU786474 JYQ786470:JYQ786474 KIM786470:KIM786474 KSI786470:KSI786474 LCE786470:LCE786474 LMA786470:LMA786474 LVW786470:LVW786474 MFS786470:MFS786474 MPO786470:MPO786474 MZK786470:MZK786474 NJG786470:NJG786474 NTC786470:NTC786474 OCY786470:OCY786474 OMU786470:OMU786474 OWQ786470:OWQ786474 PGM786470:PGM786474 PQI786470:PQI786474 QAE786470:QAE786474 QKA786470:QKA786474 QTW786470:QTW786474 RDS786470:RDS786474 RNO786470:RNO786474 RXK786470:RXK786474 SHG786470:SHG786474 SRC786470:SRC786474 TAY786470:TAY786474 TKU786470:TKU786474 TUQ786470:TUQ786474 UEM786470:UEM786474 UOI786470:UOI786474 UYE786470:UYE786474 VIA786470:VIA786474 VRW786470:VRW786474 WBS786470:WBS786474 WLO786470:WLO786474 WVK786470:WVK786474 F852006:F852010 IY852006:IY852010 SU852006:SU852010 ACQ852006:ACQ852010 AMM852006:AMM852010 AWI852006:AWI852010 BGE852006:BGE852010 BQA852006:BQA852010 BZW852006:BZW852010 CJS852006:CJS852010 CTO852006:CTO852010 DDK852006:DDK852010 DNG852006:DNG852010 DXC852006:DXC852010 EGY852006:EGY852010 EQU852006:EQU852010 FAQ852006:FAQ852010 FKM852006:FKM852010 FUI852006:FUI852010 GEE852006:GEE852010 GOA852006:GOA852010 GXW852006:GXW852010 HHS852006:HHS852010 HRO852006:HRO852010 IBK852006:IBK852010 ILG852006:ILG852010 IVC852006:IVC852010 JEY852006:JEY852010 JOU852006:JOU852010 JYQ852006:JYQ852010 KIM852006:KIM852010 KSI852006:KSI852010 LCE852006:LCE852010 LMA852006:LMA852010 LVW852006:LVW852010 MFS852006:MFS852010 MPO852006:MPO852010 MZK852006:MZK852010 NJG852006:NJG852010 NTC852006:NTC852010 OCY852006:OCY852010 OMU852006:OMU852010 OWQ852006:OWQ852010 PGM852006:PGM852010 PQI852006:PQI852010 QAE852006:QAE852010 QKA852006:QKA852010 QTW852006:QTW852010 RDS852006:RDS852010 RNO852006:RNO852010 RXK852006:RXK852010 SHG852006:SHG852010 SRC852006:SRC852010 TAY852006:TAY852010 TKU852006:TKU852010 TUQ852006:TUQ852010 UEM852006:UEM852010 UOI852006:UOI852010 UYE852006:UYE852010 VIA852006:VIA852010 VRW852006:VRW852010 WBS852006:WBS852010 WLO852006:WLO852010 WVK852006:WVK852010 F917542:F917546 IY917542:IY917546 SU917542:SU917546 ACQ917542:ACQ917546 AMM917542:AMM917546 AWI917542:AWI917546 BGE917542:BGE917546 BQA917542:BQA917546 BZW917542:BZW917546 CJS917542:CJS917546 CTO917542:CTO917546 DDK917542:DDK917546 DNG917542:DNG917546 DXC917542:DXC917546 EGY917542:EGY917546 EQU917542:EQU917546 FAQ917542:FAQ917546 FKM917542:FKM917546 FUI917542:FUI917546 GEE917542:GEE917546 GOA917542:GOA917546 GXW917542:GXW917546 HHS917542:HHS917546 HRO917542:HRO917546 IBK917542:IBK917546 ILG917542:ILG917546 IVC917542:IVC917546 JEY917542:JEY917546 JOU917542:JOU917546 JYQ917542:JYQ917546 KIM917542:KIM917546 KSI917542:KSI917546 LCE917542:LCE917546 LMA917542:LMA917546 LVW917542:LVW917546 MFS917542:MFS917546 MPO917542:MPO917546 MZK917542:MZK917546 NJG917542:NJG917546 NTC917542:NTC917546 OCY917542:OCY917546 OMU917542:OMU917546 OWQ917542:OWQ917546 PGM917542:PGM917546 PQI917542:PQI917546 QAE917542:QAE917546 QKA917542:QKA917546 QTW917542:QTW917546 RDS917542:RDS917546 RNO917542:RNO917546 RXK917542:RXK917546 SHG917542:SHG917546 SRC917542:SRC917546 TAY917542:TAY917546 TKU917542:TKU917546 TUQ917542:TUQ917546 UEM917542:UEM917546 UOI917542:UOI917546 UYE917542:UYE917546 VIA917542:VIA917546 VRW917542:VRW917546 WBS917542:WBS917546 WLO917542:WLO917546 WVK917542:WVK917546 F983078:F983082 IY983078:IY983082 SU983078:SU983082 ACQ983078:ACQ983082 AMM983078:AMM983082 AWI983078:AWI983082 BGE983078:BGE983082 BQA983078:BQA983082 BZW983078:BZW983082 CJS983078:CJS983082 CTO983078:CTO983082 DDK983078:DDK983082 DNG983078:DNG983082 DXC983078:DXC983082 EGY983078:EGY983082 EQU983078:EQU983082 FAQ983078:FAQ983082 FKM983078:FKM983082 FUI983078:FUI983082 GEE983078:GEE983082 GOA983078:GOA983082 GXW983078:GXW983082 HHS983078:HHS983082 HRO983078:HRO983082 IBK983078:IBK983082 ILG983078:ILG983082 IVC983078:IVC983082 JEY983078:JEY983082 JOU983078:JOU983082 JYQ983078:JYQ983082 KIM983078:KIM983082 KSI983078:KSI983082 LCE983078:LCE983082 LMA983078:LMA983082 LVW983078:LVW983082 MFS983078:MFS983082 MPO983078:MPO983082 MZK983078:MZK983082 NJG983078:NJG983082 NTC983078:NTC983082 OCY983078:OCY983082 OMU983078:OMU983082 OWQ983078:OWQ983082 PGM983078:PGM983082 PQI983078:PQI983082 QAE983078:QAE983082 QKA983078:QKA983082 QTW983078:QTW983082 RDS983078:RDS983082 RNO983078:RNO983082 RXK983078:RXK983082 SHG983078:SHG983082 SRC983078:SRC983082 TAY983078:TAY983082 TKU983078:TKU983082 TUQ983078:TUQ983082 UEM983078:UEM983082 UOI983078:UOI983082 UYE983078:UYE983082 VIA983078:VIA983082 VRW983078:VRW983082 WBS983078:WBS983082 WLO983078:WLO983082" xr:uid="{00000000-0002-0000-0C00-000002000000}">
      <formula1>Is_position_funded_in_part_or_totally_by_other_federal_grant_?__Y__or__N</formula1>
    </dataValidation>
    <dataValidation showInputMessage="1" showErrorMessage="1" sqref="WVK983044:WVK983077 F65540:F65573 IY65540:IY65573 SU65540:SU65573 ACQ65540:ACQ65573 AMM65540:AMM65573 AWI65540:AWI65573 BGE65540:BGE65573 BQA65540:BQA65573 BZW65540:BZW65573 CJS65540:CJS65573 CTO65540:CTO65573 DDK65540:DDK65573 DNG65540:DNG65573 DXC65540:DXC65573 EGY65540:EGY65573 EQU65540:EQU65573 FAQ65540:FAQ65573 FKM65540:FKM65573 FUI65540:FUI65573 GEE65540:GEE65573 GOA65540:GOA65573 GXW65540:GXW65573 HHS65540:HHS65573 HRO65540:HRO65573 IBK65540:IBK65573 ILG65540:ILG65573 IVC65540:IVC65573 JEY65540:JEY65573 JOU65540:JOU65573 JYQ65540:JYQ65573 KIM65540:KIM65573 KSI65540:KSI65573 LCE65540:LCE65573 LMA65540:LMA65573 LVW65540:LVW65573 MFS65540:MFS65573 MPO65540:MPO65573 MZK65540:MZK65573 NJG65540:NJG65573 NTC65540:NTC65573 OCY65540:OCY65573 OMU65540:OMU65573 OWQ65540:OWQ65573 PGM65540:PGM65573 PQI65540:PQI65573 QAE65540:QAE65573 QKA65540:QKA65573 QTW65540:QTW65573 RDS65540:RDS65573 RNO65540:RNO65573 RXK65540:RXK65573 SHG65540:SHG65573 SRC65540:SRC65573 TAY65540:TAY65573 TKU65540:TKU65573 TUQ65540:TUQ65573 UEM65540:UEM65573 UOI65540:UOI65573 UYE65540:UYE65573 VIA65540:VIA65573 VRW65540:VRW65573 WBS65540:WBS65573 WLO65540:WLO65573 WVK65540:WVK65573 F131076:F131109 IY131076:IY131109 SU131076:SU131109 ACQ131076:ACQ131109 AMM131076:AMM131109 AWI131076:AWI131109 BGE131076:BGE131109 BQA131076:BQA131109 BZW131076:BZW131109 CJS131076:CJS131109 CTO131076:CTO131109 DDK131076:DDK131109 DNG131076:DNG131109 DXC131076:DXC131109 EGY131076:EGY131109 EQU131076:EQU131109 FAQ131076:FAQ131109 FKM131076:FKM131109 FUI131076:FUI131109 GEE131076:GEE131109 GOA131076:GOA131109 GXW131076:GXW131109 HHS131076:HHS131109 HRO131076:HRO131109 IBK131076:IBK131109 ILG131076:ILG131109 IVC131076:IVC131109 JEY131076:JEY131109 JOU131076:JOU131109 JYQ131076:JYQ131109 KIM131076:KIM131109 KSI131076:KSI131109 LCE131076:LCE131109 LMA131076:LMA131109 LVW131076:LVW131109 MFS131076:MFS131109 MPO131076:MPO131109 MZK131076:MZK131109 NJG131076:NJG131109 NTC131076:NTC131109 OCY131076:OCY131109 OMU131076:OMU131109 OWQ131076:OWQ131109 PGM131076:PGM131109 PQI131076:PQI131109 QAE131076:QAE131109 QKA131076:QKA131109 QTW131076:QTW131109 RDS131076:RDS131109 RNO131076:RNO131109 RXK131076:RXK131109 SHG131076:SHG131109 SRC131076:SRC131109 TAY131076:TAY131109 TKU131076:TKU131109 TUQ131076:TUQ131109 UEM131076:UEM131109 UOI131076:UOI131109 UYE131076:UYE131109 VIA131076:VIA131109 VRW131076:VRW131109 WBS131076:WBS131109 WLO131076:WLO131109 WVK131076:WVK131109 F196612:F196645 IY196612:IY196645 SU196612:SU196645 ACQ196612:ACQ196645 AMM196612:AMM196645 AWI196612:AWI196645 BGE196612:BGE196645 BQA196612:BQA196645 BZW196612:BZW196645 CJS196612:CJS196645 CTO196612:CTO196645 DDK196612:DDK196645 DNG196612:DNG196645 DXC196612:DXC196645 EGY196612:EGY196645 EQU196612:EQU196645 FAQ196612:FAQ196645 FKM196612:FKM196645 FUI196612:FUI196645 GEE196612:GEE196645 GOA196612:GOA196645 GXW196612:GXW196645 HHS196612:HHS196645 HRO196612:HRO196645 IBK196612:IBK196645 ILG196612:ILG196645 IVC196612:IVC196645 JEY196612:JEY196645 JOU196612:JOU196645 JYQ196612:JYQ196645 KIM196612:KIM196645 KSI196612:KSI196645 LCE196612:LCE196645 LMA196612:LMA196645 LVW196612:LVW196645 MFS196612:MFS196645 MPO196612:MPO196645 MZK196612:MZK196645 NJG196612:NJG196645 NTC196612:NTC196645 OCY196612:OCY196645 OMU196612:OMU196645 OWQ196612:OWQ196645 PGM196612:PGM196645 PQI196612:PQI196645 QAE196612:QAE196645 QKA196612:QKA196645 QTW196612:QTW196645 RDS196612:RDS196645 RNO196612:RNO196645 RXK196612:RXK196645 SHG196612:SHG196645 SRC196612:SRC196645 TAY196612:TAY196645 TKU196612:TKU196645 TUQ196612:TUQ196645 UEM196612:UEM196645 UOI196612:UOI196645 UYE196612:UYE196645 VIA196612:VIA196645 VRW196612:VRW196645 WBS196612:WBS196645 WLO196612:WLO196645 WVK196612:WVK196645 F262148:F262181 IY262148:IY262181 SU262148:SU262181 ACQ262148:ACQ262181 AMM262148:AMM262181 AWI262148:AWI262181 BGE262148:BGE262181 BQA262148:BQA262181 BZW262148:BZW262181 CJS262148:CJS262181 CTO262148:CTO262181 DDK262148:DDK262181 DNG262148:DNG262181 DXC262148:DXC262181 EGY262148:EGY262181 EQU262148:EQU262181 FAQ262148:FAQ262181 FKM262148:FKM262181 FUI262148:FUI262181 GEE262148:GEE262181 GOA262148:GOA262181 GXW262148:GXW262181 HHS262148:HHS262181 HRO262148:HRO262181 IBK262148:IBK262181 ILG262148:ILG262181 IVC262148:IVC262181 JEY262148:JEY262181 JOU262148:JOU262181 JYQ262148:JYQ262181 KIM262148:KIM262181 KSI262148:KSI262181 LCE262148:LCE262181 LMA262148:LMA262181 LVW262148:LVW262181 MFS262148:MFS262181 MPO262148:MPO262181 MZK262148:MZK262181 NJG262148:NJG262181 NTC262148:NTC262181 OCY262148:OCY262181 OMU262148:OMU262181 OWQ262148:OWQ262181 PGM262148:PGM262181 PQI262148:PQI262181 QAE262148:QAE262181 QKA262148:QKA262181 QTW262148:QTW262181 RDS262148:RDS262181 RNO262148:RNO262181 RXK262148:RXK262181 SHG262148:SHG262181 SRC262148:SRC262181 TAY262148:TAY262181 TKU262148:TKU262181 TUQ262148:TUQ262181 UEM262148:UEM262181 UOI262148:UOI262181 UYE262148:UYE262181 VIA262148:VIA262181 VRW262148:VRW262181 WBS262148:WBS262181 WLO262148:WLO262181 WVK262148:WVK262181 F327684:F327717 IY327684:IY327717 SU327684:SU327717 ACQ327684:ACQ327717 AMM327684:AMM327717 AWI327684:AWI327717 BGE327684:BGE327717 BQA327684:BQA327717 BZW327684:BZW327717 CJS327684:CJS327717 CTO327684:CTO327717 DDK327684:DDK327717 DNG327684:DNG327717 DXC327684:DXC327717 EGY327684:EGY327717 EQU327684:EQU327717 FAQ327684:FAQ327717 FKM327684:FKM327717 FUI327684:FUI327717 GEE327684:GEE327717 GOA327684:GOA327717 GXW327684:GXW327717 HHS327684:HHS327717 HRO327684:HRO327717 IBK327684:IBK327717 ILG327684:ILG327717 IVC327684:IVC327717 JEY327684:JEY327717 JOU327684:JOU327717 JYQ327684:JYQ327717 KIM327684:KIM327717 KSI327684:KSI327717 LCE327684:LCE327717 LMA327684:LMA327717 LVW327684:LVW327717 MFS327684:MFS327717 MPO327684:MPO327717 MZK327684:MZK327717 NJG327684:NJG327717 NTC327684:NTC327717 OCY327684:OCY327717 OMU327684:OMU327717 OWQ327684:OWQ327717 PGM327684:PGM327717 PQI327684:PQI327717 QAE327684:QAE327717 QKA327684:QKA327717 QTW327684:QTW327717 RDS327684:RDS327717 RNO327684:RNO327717 RXK327684:RXK327717 SHG327684:SHG327717 SRC327684:SRC327717 TAY327684:TAY327717 TKU327684:TKU327717 TUQ327684:TUQ327717 UEM327684:UEM327717 UOI327684:UOI327717 UYE327684:UYE327717 VIA327684:VIA327717 VRW327684:VRW327717 WBS327684:WBS327717 WLO327684:WLO327717 WVK327684:WVK327717 F393220:F393253 IY393220:IY393253 SU393220:SU393253 ACQ393220:ACQ393253 AMM393220:AMM393253 AWI393220:AWI393253 BGE393220:BGE393253 BQA393220:BQA393253 BZW393220:BZW393253 CJS393220:CJS393253 CTO393220:CTO393253 DDK393220:DDK393253 DNG393220:DNG393253 DXC393220:DXC393253 EGY393220:EGY393253 EQU393220:EQU393253 FAQ393220:FAQ393253 FKM393220:FKM393253 FUI393220:FUI393253 GEE393220:GEE393253 GOA393220:GOA393253 GXW393220:GXW393253 HHS393220:HHS393253 HRO393220:HRO393253 IBK393220:IBK393253 ILG393220:ILG393253 IVC393220:IVC393253 JEY393220:JEY393253 JOU393220:JOU393253 JYQ393220:JYQ393253 KIM393220:KIM393253 KSI393220:KSI393253 LCE393220:LCE393253 LMA393220:LMA393253 LVW393220:LVW393253 MFS393220:MFS393253 MPO393220:MPO393253 MZK393220:MZK393253 NJG393220:NJG393253 NTC393220:NTC393253 OCY393220:OCY393253 OMU393220:OMU393253 OWQ393220:OWQ393253 PGM393220:PGM393253 PQI393220:PQI393253 QAE393220:QAE393253 QKA393220:QKA393253 QTW393220:QTW393253 RDS393220:RDS393253 RNO393220:RNO393253 RXK393220:RXK393253 SHG393220:SHG393253 SRC393220:SRC393253 TAY393220:TAY393253 TKU393220:TKU393253 TUQ393220:TUQ393253 UEM393220:UEM393253 UOI393220:UOI393253 UYE393220:UYE393253 VIA393220:VIA393253 VRW393220:VRW393253 WBS393220:WBS393253 WLO393220:WLO393253 WVK393220:WVK393253 F458756:F458789 IY458756:IY458789 SU458756:SU458789 ACQ458756:ACQ458789 AMM458756:AMM458789 AWI458756:AWI458789 BGE458756:BGE458789 BQA458756:BQA458789 BZW458756:BZW458789 CJS458756:CJS458789 CTO458756:CTO458789 DDK458756:DDK458789 DNG458756:DNG458789 DXC458756:DXC458789 EGY458756:EGY458789 EQU458756:EQU458789 FAQ458756:FAQ458789 FKM458756:FKM458789 FUI458756:FUI458789 GEE458756:GEE458789 GOA458756:GOA458789 GXW458756:GXW458789 HHS458756:HHS458789 HRO458756:HRO458789 IBK458756:IBK458789 ILG458756:ILG458789 IVC458756:IVC458789 JEY458756:JEY458789 JOU458756:JOU458789 JYQ458756:JYQ458789 KIM458756:KIM458789 KSI458756:KSI458789 LCE458756:LCE458789 LMA458756:LMA458789 LVW458756:LVW458789 MFS458756:MFS458789 MPO458756:MPO458789 MZK458756:MZK458789 NJG458756:NJG458789 NTC458756:NTC458789 OCY458756:OCY458789 OMU458756:OMU458789 OWQ458756:OWQ458789 PGM458756:PGM458789 PQI458756:PQI458789 QAE458756:QAE458789 QKA458756:QKA458789 QTW458756:QTW458789 RDS458756:RDS458789 RNO458756:RNO458789 RXK458756:RXK458789 SHG458756:SHG458789 SRC458756:SRC458789 TAY458756:TAY458789 TKU458756:TKU458789 TUQ458756:TUQ458789 UEM458756:UEM458789 UOI458756:UOI458789 UYE458756:UYE458789 VIA458756:VIA458789 VRW458756:VRW458789 WBS458756:WBS458789 WLO458756:WLO458789 WVK458756:WVK458789 F524292:F524325 IY524292:IY524325 SU524292:SU524325 ACQ524292:ACQ524325 AMM524292:AMM524325 AWI524292:AWI524325 BGE524292:BGE524325 BQA524292:BQA524325 BZW524292:BZW524325 CJS524292:CJS524325 CTO524292:CTO524325 DDK524292:DDK524325 DNG524292:DNG524325 DXC524292:DXC524325 EGY524292:EGY524325 EQU524292:EQU524325 FAQ524292:FAQ524325 FKM524292:FKM524325 FUI524292:FUI524325 GEE524292:GEE524325 GOA524292:GOA524325 GXW524292:GXW524325 HHS524292:HHS524325 HRO524292:HRO524325 IBK524292:IBK524325 ILG524292:ILG524325 IVC524292:IVC524325 JEY524292:JEY524325 JOU524292:JOU524325 JYQ524292:JYQ524325 KIM524292:KIM524325 KSI524292:KSI524325 LCE524292:LCE524325 LMA524292:LMA524325 LVW524292:LVW524325 MFS524292:MFS524325 MPO524292:MPO524325 MZK524292:MZK524325 NJG524292:NJG524325 NTC524292:NTC524325 OCY524292:OCY524325 OMU524292:OMU524325 OWQ524292:OWQ524325 PGM524292:PGM524325 PQI524292:PQI524325 QAE524292:QAE524325 QKA524292:QKA524325 QTW524292:QTW524325 RDS524292:RDS524325 RNO524292:RNO524325 RXK524292:RXK524325 SHG524292:SHG524325 SRC524292:SRC524325 TAY524292:TAY524325 TKU524292:TKU524325 TUQ524292:TUQ524325 UEM524292:UEM524325 UOI524292:UOI524325 UYE524292:UYE524325 VIA524292:VIA524325 VRW524292:VRW524325 WBS524292:WBS524325 WLO524292:WLO524325 WVK524292:WVK524325 F589828:F589861 IY589828:IY589861 SU589828:SU589861 ACQ589828:ACQ589861 AMM589828:AMM589861 AWI589828:AWI589861 BGE589828:BGE589861 BQA589828:BQA589861 BZW589828:BZW589861 CJS589828:CJS589861 CTO589828:CTO589861 DDK589828:DDK589861 DNG589828:DNG589861 DXC589828:DXC589861 EGY589828:EGY589861 EQU589828:EQU589861 FAQ589828:FAQ589861 FKM589828:FKM589861 FUI589828:FUI589861 GEE589828:GEE589861 GOA589828:GOA589861 GXW589828:GXW589861 HHS589828:HHS589861 HRO589828:HRO589861 IBK589828:IBK589861 ILG589828:ILG589861 IVC589828:IVC589861 JEY589828:JEY589861 JOU589828:JOU589861 JYQ589828:JYQ589861 KIM589828:KIM589861 KSI589828:KSI589861 LCE589828:LCE589861 LMA589828:LMA589861 LVW589828:LVW589861 MFS589828:MFS589861 MPO589828:MPO589861 MZK589828:MZK589861 NJG589828:NJG589861 NTC589828:NTC589861 OCY589828:OCY589861 OMU589828:OMU589861 OWQ589828:OWQ589861 PGM589828:PGM589861 PQI589828:PQI589861 QAE589828:QAE589861 QKA589828:QKA589861 QTW589828:QTW589861 RDS589828:RDS589861 RNO589828:RNO589861 RXK589828:RXK589861 SHG589828:SHG589861 SRC589828:SRC589861 TAY589828:TAY589861 TKU589828:TKU589861 TUQ589828:TUQ589861 UEM589828:UEM589861 UOI589828:UOI589861 UYE589828:UYE589861 VIA589828:VIA589861 VRW589828:VRW589861 WBS589828:WBS589861 WLO589828:WLO589861 WVK589828:WVK589861 F655364:F655397 IY655364:IY655397 SU655364:SU655397 ACQ655364:ACQ655397 AMM655364:AMM655397 AWI655364:AWI655397 BGE655364:BGE655397 BQA655364:BQA655397 BZW655364:BZW655397 CJS655364:CJS655397 CTO655364:CTO655397 DDK655364:DDK655397 DNG655364:DNG655397 DXC655364:DXC655397 EGY655364:EGY655397 EQU655364:EQU655397 FAQ655364:FAQ655397 FKM655364:FKM655397 FUI655364:FUI655397 GEE655364:GEE655397 GOA655364:GOA655397 GXW655364:GXW655397 HHS655364:HHS655397 HRO655364:HRO655397 IBK655364:IBK655397 ILG655364:ILG655397 IVC655364:IVC655397 JEY655364:JEY655397 JOU655364:JOU655397 JYQ655364:JYQ655397 KIM655364:KIM655397 KSI655364:KSI655397 LCE655364:LCE655397 LMA655364:LMA655397 LVW655364:LVW655397 MFS655364:MFS655397 MPO655364:MPO655397 MZK655364:MZK655397 NJG655364:NJG655397 NTC655364:NTC655397 OCY655364:OCY655397 OMU655364:OMU655397 OWQ655364:OWQ655397 PGM655364:PGM655397 PQI655364:PQI655397 QAE655364:QAE655397 QKA655364:QKA655397 QTW655364:QTW655397 RDS655364:RDS655397 RNO655364:RNO655397 RXK655364:RXK655397 SHG655364:SHG655397 SRC655364:SRC655397 TAY655364:TAY655397 TKU655364:TKU655397 TUQ655364:TUQ655397 UEM655364:UEM655397 UOI655364:UOI655397 UYE655364:UYE655397 VIA655364:VIA655397 VRW655364:VRW655397 WBS655364:WBS655397 WLO655364:WLO655397 WVK655364:WVK655397 F720900:F720933 IY720900:IY720933 SU720900:SU720933 ACQ720900:ACQ720933 AMM720900:AMM720933 AWI720900:AWI720933 BGE720900:BGE720933 BQA720900:BQA720933 BZW720900:BZW720933 CJS720900:CJS720933 CTO720900:CTO720933 DDK720900:DDK720933 DNG720900:DNG720933 DXC720900:DXC720933 EGY720900:EGY720933 EQU720900:EQU720933 FAQ720900:FAQ720933 FKM720900:FKM720933 FUI720900:FUI720933 GEE720900:GEE720933 GOA720900:GOA720933 GXW720900:GXW720933 HHS720900:HHS720933 HRO720900:HRO720933 IBK720900:IBK720933 ILG720900:ILG720933 IVC720900:IVC720933 JEY720900:JEY720933 JOU720900:JOU720933 JYQ720900:JYQ720933 KIM720900:KIM720933 KSI720900:KSI720933 LCE720900:LCE720933 LMA720900:LMA720933 LVW720900:LVW720933 MFS720900:MFS720933 MPO720900:MPO720933 MZK720900:MZK720933 NJG720900:NJG720933 NTC720900:NTC720933 OCY720900:OCY720933 OMU720900:OMU720933 OWQ720900:OWQ720933 PGM720900:PGM720933 PQI720900:PQI720933 QAE720900:QAE720933 QKA720900:QKA720933 QTW720900:QTW720933 RDS720900:RDS720933 RNO720900:RNO720933 RXK720900:RXK720933 SHG720900:SHG720933 SRC720900:SRC720933 TAY720900:TAY720933 TKU720900:TKU720933 TUQ720900:TUQ720933 UEM720900:UEM720933 UOI720900:UOI720933 UYE720900:UYE720933 VIA720900:VIA720933 VRW720900:VRW720933 WBS720900:WBS720933 WLO720900:WLO720933 WVK720900:WVK720933 F786436:F786469 IY786436:IY786469 SU786436:SU786469 ACQ786436:ACQ786469 AMM786436:AMM786469 AWI786436:AWI786469 BGE786436:BGE786469 BQA786436:BQA786469 BZW786436:BZW786469 CJS786436:CJS786469 CTO786436:CTO786469 DDK786436:DDK786469 DNG786436:DNG786469 DXC786436:DXC786469 EGY786436:EGY786469 EQU786436:EQU786469 FAQ786436:FAQ786469 FKM786436:FKM786469 FUI786436:FUI786469 GEE786436:GEE786469 GOA786436:GOA786469 GXW786436:GXW786469 HHS786436:HHS786469 HRO786436:HRO786469 IBK786436:IBK786469 ILG786436:ILG786469 IVC786436:IVC786469 JEY786436:JEY786469 JOU786436:JOU786469 JYQ786436:JYQ786469 KIM786436:KIM786469 KSI786436:KSI786469 LCE786436:LCE786469 LMA786436:LMA786469 LVW786436:LVW786469 MFS786436:MFS786469 MPO786436:MPO786469 MZK786436:MZK786469 NJG786436:NJG786469 NTC786436:NTC786469 OCY786436:OCY786469 OMU786436:OMU786469 OWQ786436:OWQ786469 PGM786436:PGM786469 PQI786436:PQI786469 QAE786436:QAE786469 QKA786436:QKA786469 QTW786436:QTW786469 RDS786436:RDS786469 RNO786436:RNO786469 RXK786436:RXK786469 SHG786436:SHG786469 SRC786436:SRC786469 TAY786436:TAY786469 TKU786436:TKU786469 TUQ786436:TUQ786469 UEM786436:UEM786469 UOI786436:UOI786469 UYE786436:UYE786469 VIA786436:VIA786469 VRW786436:VRW786469 WBS786436:WBS786469 WLO786436:WLO786469 WVK786436:WVK786469 F851972:F852005 IY851972:IY852005 SU851972:SU852005 ACQ851972:ACQ852005 AMM851972:AMM852005 AWI851972:AWI852005 BGE851972:BGE852005 BQA851972:BQA852005 BZW851972:BZW852005 CJS851972:CJS852005 CTO851972:CTO852005 DDK851972:DDK852005 DNG851972:DNG852005 DXC851972:DXC852005 EGY851972:EGY852005 EQU851972:EQU852005 FAQ851972:FAQ852005 FKM851972:FKM852005 FUI851972:FUI852005 GEE851972:GEE852005 GOA851972:GOA852005 GXW851972:GXW852005 HHS851972:HHS852005 HRO851972:HRO852005 IBK851972:IBK852005 ILG851972:ILG852005 IVC851972:IVC852005 JEY851972:JEY852005 JOU851972:JOU852005 JYQ851972:JYQ852005 KIM851972:KIM852005 KSI851972:KSI852005 LCE851972:LCE852005 LMA851972:LMA852005 LVW851972:LVW852005 MFS851972:MFS852005 MPO851972:MPO852005 MZK851972:MZK852005 NJG851972:NJG852005 NTC851972:NTC852005 OCY851972:OCY852005 OMU851972:OMU852005 OWQ851972:OWQ852005 PGM851972:PGM852005 PQI851972:PQI852005 QAE851972:QAE852005 QKA851972:QKA852005 QTW851972:QTW852005 RDS851972:RDS852005 RNO851972:RNO852005 RXK851972:RXK852005 SHG851972:SHG852005 SRC851972:SRC852005 TAY851972:TAY852005 TKU851972:TKU852005 TUQ851972:TUQ852005 UEM851972:UEM852005 UOI851972:UOI852005 UYE851972:UYE852005 VIA851972:VIA852005 VRW851972:VRW852005 WBS851972:WBS852005 WLO851972:WLO852005 WVK851972:WVK852005 F917508:F917541 IY917508:IY917541 SU917508:SU917541 ACQ917508:ACQ917541 AMM917508:AMM917541 AWI917508:AWI917541 BGE917508:BGE917541 BQA917508:BQA917541 BZW917508:BZW917541 CJS917508:CJS917541 CTO917508:CTO917541 DDK917508:DDK917541 DNG917508:DNG917541 DXC917508:DXC917541 EGY917508:EGY917541 EQU917508:EQU917541 FAQ917508:FAQ917541 FKM917508:FKM917541 FUI917508:FUI917541 GEE917508:GEE917541 GOA917508:GOA917541 GXW917508:GXW917541 HHS917508:HHS917541 HRO917508:HRO917541 IBK917508:IBK917541 ILG917508:ILG917541 IVC917508:IVC917541 JEY917508:JEY917541 JOU917508:JOU917541 JYQ917508:JYQ917541 KIM917508:KIM917541 KSI917508:KSI917541 LCE917508:LCE917541 LMA917508:LMA917541 LVW917508:LVW917541 MFS917508:MFS917541 MPO917508:MPO917541 MZK917508:MZK917541 NJG917508:NJG917541 NTC917508:NTC917541 OCY917508:OCY917541 OMU917508:OMU917541 OWQ917508:OWQ917541 PGM917508:PGM917541 PQI917508:PQI917541 QAE917508:QAE917541 QKA917508:QKA917541 QTW917508:QTW917541 RDS917508:RDS917541 RNO917508:RNO917541 RXK917508:RXK917541 SHG917508:SHG917541 SRC917508:SRC917541 TAY917508:TAY917541 TKU917508:TKU917541 TUQ917508:TUQ917541 UEM917508:UEM917541 UOI917508:UOI917541 UYE917508:UYE917541 VIA917508:VIA917541 VRW917508:VRW917541 WBS917508:WBS917541 WLO917508:WLO917541 WVK917508:WVK917541 F983044:F983077 IY983044:IY983077 SU983044:SU983077 ACQ983044:ACQ983077 AMM983044:AMM983077 AWI983044:AWI983077 BGE983044:BGE983077 BQA983044:BQA983077 BZW983044:BZW983077 CJS983044:CJS983077 CTO983044:CTO983077 DDK983044:DDK983077 DNG983044:DNG983077 DXC983044:DXC983077 EGY983044:EGY983077 EQU983044:EQU983077 FAQ983044:FAQ983077 FKM983044:FKM983077 FUI983044:FUI983077 GEE983044:GEE983077 GOA983044:GOA983077 GXW983044:GXW983077 HHS983044:HHS983077 HRO983044:HRO983077 IBK983044:IBK983077 ILG983044:ILG983077 IVC983044:IVC983077 JEY983044:JEY983077 JOU983044:JOU983077 JYQ983044:JYQ983077 KIM983044:KIM983077 KSI983044:KSI983077 LCE983044:LCE983077 LMA983044:LMA983077 LVW983044:LVW983077 MFS983044:MFS983077 MPO983044:MPO983077 MZK983044:MZK983077 NJG983044:NJG983077 NTC983044:NTC983077 OCY983044:OCY983077 OMU983044:OMU983077 OWQ983044:OWQ983077 PGM983044:PGM983077 PQI983044:PQI983077 QAE983044:QAE983077 QKA983044:QKA983077 QTW983044:QTW983077 RDS983044:RDS983077 RNO983044:RNO983077 RXK983044:RXK983077 SHG983044:SHG983077 SRC983044:SRC983077 TAY983044:TAY983077 TKU983044:TKU983077 TUQ983044:TUQ983077 UEM983044:UEM983077 UOI983044:UOI983077 UYE983044:UYE983077 VIA983044:VIA983077 VRW983044:VRW983077 WBS983044:WBS983077 WLO983044:WLO983077 IY4:IY37 SU4:SU37 ACQ4:ACQ37 AMM4:AMM37 AWI4:AWI37 BGE4:BGE37 BQA4:BQA37 BZW4:BZW37 CJS4:CJS37 CTO4:CTO37 DDK4:DDK37 DNG4:DNG37 DXC4:DXC37 EGY4:EGY37 EQU4:EQU37 FAQ4:FAQ37 FKM4:FKM37 FUI4:FUI37 GEE4:GEE37 GOA4:GOA37 GXW4:GXW37 HHS4:HHS37 HRO4:HRO37 IBK4:IBK37 ILG4:ILG37 IVC4:IVC37 JEY4:JEY37 JOU4:JOU37 JYQ4:JYQ37 KIM4:KIM37 KSI4:KSI37 LCE4:LCE37 LMA4:LMA37 LVW4:LVW37 MFS4:MFS37 MPO4:MPO37 MZK4:MZK37 NJG4:NJG37 NTC4:NTC37 OCY4:OCY37 OMU4:OMU37 OWQ4:OWQ37 PGM4:PGM37 PQI4:PQI37 QAE4:QAE37 QKA4:QKA37 QTW4:QTW37 RDS4:RDS37 RNO4:RNO37 RXK4:RXK37 SHG4:SHG37 SRC4:SRC37 TAY4:TAY37 TKU4:TKU37 TUQ4:TUQ37 UEM4:UEM37 UOI4:UOI37 UYE4:UYE37 VIA4:VIA37 VRW4:VRW37 WBS4:WBS37 WLO4:WLO37 WVK4:WVK37 F4:F42" xr:uid="{00000000-0002-0000-0C00-000003000000}"/>
    <dataValidation type="list" allowBlank="1" showInputMessage="1" showErrorMessage="1" sqref="D4:D42" xr:uid="{00000000-0002-0000-0C00-000004000000}">
      <formula1>$C$48:$C$58</formula1>
    </dataValidation>
  </dataValidations>
  <pageMargins left="0.7" right="0.7" top="0.75" bottom="0.75" header="0.3" footer="0.3"/>
  <pageSetup scale="45" orientation="landscape" r:id="rId1"/>
  <headerFooter>
    <oddFooter>&amp;C5/11/2016</oddFooter>
  </headerFooter>
  <ignoredErrors>
    <ignoredError sqref="H4:H42"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0"/>
  <sheetViews>
    <sheetView workbookViewId="0">
      <selection activeCell="A2" sqref="A2"/>
    </sheetView>
  </sheetViews>
  <sheetFormatPr defaultColWidth="9.1328125" defaultRowHeight="11.65" x14ac:dyDescent="0.35"/>
  <cols>
    <col min="1" max="1" width="50.73046875" style="282" customWidth="1"/>
    <col min="2" max="2" width="18" style="282" customWidth="1"/>
    <col min="3" max="3" width="12.73046875" style="282" customWidth="1"/>
    <col min="4" max="4" width="1.265625" style="282" bestFit="1" customWidth="1"/>
    <col min="5" max="5" width="24.59765625" style="282" customWidth="1"/>
    <col min="6" max="6" width="4.1328125" style="282" customWidth="1"/>
    <col min="7" max="7" width="9.1328125" style="282"/>
    <col min="8" max="8" width="15" style="282" customWidth="1"/>
    <col min="9" max="257" width="9.1328125" style="282"/>
    <col min="258" max="258" width="50.73046875" style="282" customWidth="1"/>
    <col min="259" max="259" width="18" style="282" customWidth="1"/>
    <col min="260" max="260" width="12.73046875" style="282" customWidth="1"/>
    <col min="261" max="261" width="24.59765625" style="282" customWidth="1"/>
    <col min="262" max="262" width="4.1328125" style="282" customWidth="1"/>
    <col min="263" max="263" width="9.1328125" style="282"/>
    <col min="264" max="264" width="15" style="282" customWidth="1"/>
    <col min="265" max="513" width="9.1328125" style="282"/>
    <col min="514" max="514" width="50.73046875" style="282" customWidth="1"/>
    <col min="515" max="515" width="18" style="282" customWidth="1"/>
    <col min="516" max="516" width="12.73046875" style="282" customWidth="1"/>
    <col min="517" max="517" width="24.59765625" style="282" customWidth="1"/>
    <col min="518" max="518" width="4.1328125" style="282" customWidth="1"/>
    <col min="519" max="519" width="9.1328125" style="282"/>
    <col min="520" max="520" width="15" style="282" customWidth="1"/>
    <col min="521" max="769" width="9.1328125" style="282"/>
    <col min="770" max="770" width="50.73046875" style="282" customWidth="1"/>
    <col min="771" max="771" width="18" style="282" customWidth="1"/>
    <col min="772" max="772" width="12.73046875" style="282" customWidth="1"/>
    <col min="773" max="773" width="24.59765625" style="282" customWidth="1"/>
    <col min="774" max="774" width="4.1328125" style="282" customWidth="1"/>
    <col min="775" max="775" width="9.1328125" style="282"/>
    <col min="776" max="776" width="15" style="282" customWidth="1"/>
    <col min="777" max="1025" width="9.1328125" style="282"/>
    <col min="1026" max="1026" width="50.73046875" style="282" customWidth="1"/>
    <col min="1027" max="1027" width="18" style="282" customWidth="1"/>
    <col min="1028" max="1028" width="12.73046875" style="282" customWidth="1"/>
    <col min="1029" max="1029" width="24.59765625" style="282" customWidth="1"/>
    <col min="1030" max="1030" width="4.1328125" style="282" customWidth="1"/>
    <col min="1031" max="1031" width="9.1328125" style="282"/>
    <col min="1032" max="1032" width="15" style="282" customWidth="1"/>
    <col min="1033" max="1281" width="9.1328125" style="282"/>
    <col min="1282" max="1282" width="50.73046875" style="282" customWidth="1"/>
    <col min="1283" max="1283" width="18" style="282" customWidth="1"/>
    <col min="1284" max="1284" width="12.73046875" style="282" customWidth="1"/>
    <col min="1285" max="1285" width="24.59765625" style="282" customWidth="1"/>
    <col min="1286" max="1286" width="4.1328125" style="282" customWidth="1"/>
    <col min="1287" max="1287" width="9.1328125" style="282"/>
    <col min="1288" max="1288" width="15" style="282" customWidth="1"/>
    <col min="1289" max="1537" width="9.1328125" style="282"/>
    <col min="1538" max="1538" width="50.73046875" style="282" customWidth="1"/>
    <col min="1539" max="1539" width="18" style="282" customWidth="1"/>
    <col min="1540" max="1540" width="12.73046875" style="282" customWidth="1"/>
    <col min="1541" max="1541" width="24.59765625" style="282" customWidth="1"/>
    <col min="1542" max="1542" width="4.1328125" style="282" customWidth="1"/>
    <col min="1543" max="1543" width="9.1328125" style="282"/>
    <col min="1544" max="1544" width="15" style="282" customWidth="1"/>
    <col min="1545" max="1793" width="9.1328125" style="282"/>
    <col min="1794" max="1794" width="50.73046875" style="282" customWidth="1"/>
    <col min="1795" max="1795" width="18" style="282" customWidth="1"/>
    <col min="1796" max="1796" width="12.73046875" style="282" customWidth="1"/>
    <col min="1797" max="1797" width="24.59765625" style="282" customWidth="1"/>
    <col min="1798" max="1798" width="4.1328125" style="282" customWidth="1"/>
    <col min="1799" max="1799" width="9.1328125" style="282"/>
    <col min="1800" max="1800" width="15" style="282" customWidth="1"/>
    <col min="1801" max="2049" width="9.1328125" style="282"/>
    <col min="2050" max="2050" width="50.73046875" style="282" customWidth="1"/>
    <col min="2051" max="2051" width="18" style="282" customWidth="1"/>
    <col min="2052" max="2052" width="12.73046875" style="282" customWidth="1"/>
    <col min="2053" max="2053" width="24.59765625" style="282" customWidth="1"/>
    <col min="2054" max="2054" width="4.1328125" style="282" customWidth="1"/>
    <col min="2055" max="2055" width="9.1328125" style="282"/>
    <col min="2056" max="2056" width="15" style="282" customWidth="1"/>
    <col min="2057" max="2305" width="9.1328125" style="282"/>
    <col min="2306" max="2306" width="50.73046875" style="282" customWidth="1"/>
    <col min="2307" max="2307" width="18" style="282" customWidth="1"/>
    <col min="2308" max="2308" width="12.73046875" style="282" customWidth="1"/>
    <col min="2309" max="2309" width="24.59765625" style="282" customWidth="1"/>
    <col min="2310" max="2310" width="4.1328125" style="282" customWidth="1"/>
    <col min="2311" max="2311" width="9.1328125" style="282"/>
    <col min="2312" max="2312" width="15" style="282" customWidth="1"/>
    <col min="2313" max="2561" width="9.1328125" style="282"/>
    <col min="2562" max="2562" width="50.73046875" style="282" customWidth="1"/>
    <col min="2563" max="2563" width="18" style="282" customWidth="1"/>
    <col min="2564" max="2564" width="12.73046875" style="282" customWidth="1"/>
    <col min="2565" max="2565" width="24.59765625" style="282" customWidth="1"/>
    <col min="2566" max="2566" width="4.1328125" style="282" customWidth="1"/>
    <col min="2567" max="2567" width="9.1328125" style="282"/>
    <col min="2568" max="2568" width="15" style="282" customWidth="1"/>
    <col min="2569" max="2817" width="9.1328125" style="282"/>
    <col min="2818" max="2818" width="50.73046875" style="282" customWidth="1"/>
    <col min="2819" max="2819" width="18" style="282" customWidth="1"/>
    <col min="2820" max="2820" width="12.73046875" style="282" customWidth="1"/>
    <col min="2821" max="2821" width="24.59765625" style="282" customWidth="1"/>
    <col min="2822" max="2822" width="4.1328125" style="282" customWidth="1"/>
    <col min="2823" max="2823" width="9.1328125" style="282"/>
    <col min="2824" max="2824" width="15" style="282" customWidth="1"/>
    <col min="2825" max="3073" width="9.1328125" style="282"/>
    <col min="3074" max="3074" width="50.73046875" style="282" customWidth="1"/>
    <col min="3075" max="3075" width="18" style="282" customWidth="1"/>
    <col min="3076" max="3076" width="12.73046875" style="282" customWidth="1"/>
    <col min="3077" max="3077" width="24.59765625" style="282" customWidth="1"/>
    <col min="3078" max="3078" width="4.1328125" style="282" customWidth="1"/>
    <col min="3079" max="3079" width="9.1328125" style="282"/>
    <col min="3080" max="3080" width="15" style="282" customWidth="1"/>
    <col min="3081" max="3329" width="9.1328125" style="282"/>
    <col min="3330" max="3330" width="50.73046875" style="282" customWidth="1"/>
    <col min="3331" max="3331" width="18" style="282" customWidth="1"/>
    <col min="3332" max="3332" width="12.73046875" style="282" customWidth="1"/>
    <col min="3333" max="3333" width="24.59765625" style="282" customWidth="1"/>
    <col min="3334" max="3334" width="4.1328125" style="282" customWidth="1"/>
    <col min="3335" max="3335" width="9.1328125" style="282"/>
    <col min="3336" max="3336" width="15" style="282" customWidth="1"/>
    <col min="3337" max="3585" width="9.1328125" style="282"/>
    <col min="3586" max="3586" width="50.73046875" style="282" customWidth="1"/>
    <col min="3587" max="3587" width="18" style="282" customWidth="1"/>
    <col min="3588" max="3588" width="12.73046875" style="282" customWidth="1"/>
    <col min="3589" max="3589" width="24.59765625" style="282" customWidth="1"/>
    <col min="3590" max="3590" width="4.1328125" style="282" customWidth="1"/>
    <col min="3591" max="3591" width="9.1328125" style="282"/>
    <col min="3592" max="3592" width="15" style="282" customWidth="1"/>
    <col min="3593" max="3841" width="9.1328125" style="282"/>
    <col min="3842" max="3842" width="50.73046875" style="282" customWidth="1"/>
    <col min="3843" max="3843" width="18" style="282" customWidth="1"/>
    <col min="3844" max="3844" width="12.73046875" style="282" customWidth="1"/>
    <col min="3845" max="3845" width="24.59765625" style="282" customWidth="1"/>
    <col min="3846" max="3846" width="4.1328125" style="282" customWidth="1"/>
    <col min="3847" max="3847" width="9.1328125" style="282"/>
    <col min="3848" max="3848" width="15" style="282" customWidth="1"/>
    <col min="3849" max="4097" width="9.1328125" style="282"/>
    <col min="4098" max="4098" width="50.73046875" style="282" customWidth="1"/>
    <col min="4099" max="4099" width="18" style="282" customWidth="1"/>
    <col min="4100" max="4100" width="12.73046875" style="282" customWidth="1"/>
    <col min="4101" max="4101" width="24.59765625" style="282" customWidth="1"/>
    <col min="4102" max="4102" width="4.1328125" style="282" customWidth="1"/>
    <col min="4103" max="4103" width="9.1328125" style="282"/>
    <col min="4104" max="4104" width="15" style="282" customWidth="1"/>
    <col min="4105" max="4353" width="9.1328125" style="282"/>
    <col min="4354" max="4354" width="50.73046875" style="282" customWidth="1"/>
    <col min="4355" max="4355" width="18" style="282" customWidth="1"/>
    <col min="4356" max="4356" width="12.73046875" style="282" customWidth="1"/>
    <col min="4357" max="4357" width="24.59765625" style="282" customWidth="1"/>
    <col min="4358" max="4358" width="4.1328125" style="282" customWidth="1"/>
    <col min="4359" max="4359" width="9.1328125" style="282"/>
    <col min="4360" max="4360" width="15" style="282" customWidth="1"/>
    <col min="4361" max="4609" width="9.1328125" style="282"/>
    <col min="4610" max="4610" width="50.73046875" style="282" customWidth="1"/>
    <col min="4611" max="4611" width="18" style="282" customWidth="1"/>
    <col min="4612" max="4612" width="12.73046875" style="282" customWidth="1"/>
    <col min="4613" max="4613" width="24.59765625" style="282" customWidth="1"/>
    <col min="4614" max="4614" width="4.1328125" style="282" customWidth="1"/>
    <col min="4615" max="4615" width="9.1328125" style="282"/>
    <col min="4616" max="4616" width="15" style="282" customWidth="1"/>
    <col min="4617" max="4865" width="9.1328125" style="282"/>
    <col min="4866" max="4866" width="50.73046875" style="282" customWidth="1"/>
    <col min="4867" max="4867" width="18" style="282" customWidth="1"/>
    <col min="4868" max="4868" width="12.73046875" style="282" customWidth="1"/>
    <col min="4869" max="4869" width="24.59765625" style="282" customWidth="1"/>
    <col min="4870" max="4870" width="4.1328125" style="282" customWidth="1"/>
    <col min="4871" max="4871" width="9.1328125" style="282"/>
    <col min="4872" max="4872" width="15" style="282" customWidth="1"/>
    <col min="4873" max="5121" width="9.1328125" style="282"/>
    <col min="5122" max="5122" width="50.73046875" style="282" customWidth="1"/>
    <col min="5123" max="5123" width="18" style="282" customWidth="1"/>
    <col min="5124" max="5124" width="12.73046875" style="282" customWidth="1"/>
    <col min="5125" max="5125" width="24.59765625" style="282" customWidth="1"/>
    <col min="5126" max="5126" width="4.1328125" style="282" customWidth="1"/>
    <col min="5127" max="5127" width="9.1328125" style="282"/>
    <col min="5128" max="5128" width="15" style="282" customWidth="1"/>
    <col min="5129" max="5377" width="9.1328125" style="282"/>
    <col min="5378" max="5378" width="50.73046875" style="282" customWidth="1"/>
    <col min="5379" max="5379" width="18" style="282" customWidth="1"/>
    <col min="5380" max="5380" width="12.73046875" style="282" customWidth="1"/>
    <col min="5381" max="5381" width="24.59765625" style="282" customWidth="1"/>
    <col min="5382" max="5382" width="4.1328125" style="282" customWidth="1"/>
    <col min="5383" max="5383" width="9.1328125" style="282"/>
    <col min="5384" max="5384" width="15" style="282" customWidth="1"/>
    <col min="5385" max="5633" width="9.1328125" style="282"/>
    <col min="5634" max="5634" width="50.73046875" style="282" customWidth="1"/>
    <col min="5635" max="5635" width="18" style="282" customWidth="1"/>
    <col min="5636" max="5636" width="12.73046875" style="282" customWidth="1"/>
    <col min="5637" max="5637" width="24.59765625" style="282" customWidth="1"/>
    <col min="5638" max="5638" width="4.1328125" style="282" customWidth="1"/>
    <col min="5639" max="5639" width="9.1328125" style="282"/>
    <col min="5640" max="5640" width="15" style="282" customWidth="1"/>
    <col min="5641" max="5889" width="9.1328125" style="282"/>
    <col min="5890" max="5890" width="50.73046875" style="282" customWidth="1"/>
    <col min="5891" max="5891" width="18" style="282" customWidth="1"/>
    <col min="5892" max="5892" width="12.73046875" style="282" customWidth="1"/>
    <col min="5893" max="5893" width="24.59765625" style="282" customWidth="1"/>
    <col min="5894" max="5894" width="4.1328125" style="282" customWidth="1"/>
    <col min="5895" max="5895" width="9.1328125" style="282"/>
    <col min="5896" max="5896" width="15" style="282" customWidth="1"/>
    <col min="5897" max="6145" width="9.1328125" style="282"/>
    <col min="6146" max="6146" width="50.73046875" style="282" customWidth="1"/>
    <col min="6147" max="6147" width="18" style="282" customWidth="1"/>
    <col min="6148" max="6148" width="12.73046875" style="282" customWidth="1"/>
    <col min="6149" max="6149" width="24.59765625" style="282" customWidth="1"/>
    <col min="6150" max="6150" width="4.1328125" style="282" customWidth="1"/>
    <col min="6151" max="6151" width="9.1328125" style="282"/>
    <col min="6152" max="6152" width="15" style="282" customWidth="1"/>
    <col min="6153" max="6401" width="9.1328125" style="282"/>
    <col min="6402" max="6402" width="50.73046875" style="282" customWidth="1"/>
    <col min="6403" max="6403" width="18" style="282" customWidth="1"/>
    <col min="6404" max="6404" width="12.73046875" style="282" customWidth="1"/>
    <col min="6405" max="6405" width="24.59765625" style="282" customWidth="1"/>
    <col min="6406" max="6406" width="4.1328125" style="282" customWidth="1"/>
    <col min="6407" max="6407" width="9.1328125" style="282"/>
    <col min="6408" max="6408" width="15" style="282" customWidth="1"/>
    <col min="6409" max="6657" width="9.1328125" style="282"/>
    <col min="6658" max="6658" width="50.73046875" style="282" customWidth="1"/>
    <col min="6659" max="6659" width="18" style="282" customWidth="1"/>
    <col min="6660" max="6660" width="12.73046875" style="282" customWidth="1"/>
    <col min="6661" max="6661" width="24.59765625" style="282" customWidth="1"/>
    <col min="6662" max="6662" width="4.1328125" style="282" customWidth="1"/>
    <col min="6663" max="6663" width="9.1328125" style="282"/>
    <col min="6664" max="6664" width="15" style="282" customWidth="1"/>
    <col min="6665" max="6913" width="9.1328125" style="282"/>
    <col min="6914" max="6914" width="50.73046875" style="282" customWidth="1"/>
    <col min="6915" max="6915" width="18" style="282" customWidth="1"/>
    <col min="6916" max="6916" width="12.73046875" style="282" customWidth="1"/>
    <col min="6917" max="6917" width="24.59765625" style="282" customWidth="1"/>
    <col min="6918" max="6918" width="4.1328125" style="282" customWidth="1"/>
    <col min="6919" max="6919" width="9.1328125" style="282"/>
    <col min="6920" max="6920" width="15" style="282" customWidth="1"/>
    <col min="6921" max="7169" width="9.1328125" style="282"/>
    <col min="7170" max="7170" width="50.73046875" style="282" customWidth="1"/>
    <col min="7171" max="7171" width="18" style="282" customWidth="1"/>
    <col min="7172" max="7172" width="12.73046875" style="282" customWidth="1"/>
    <col min="7173" max="7173" width="24.59765625" style="282" customWidth="1"/>
    <col min="7174" max="7174" width="4.1328125" style="282" customWidth="1"/>
    <col min="7175" max="7175" width="9.1328125" style="282"/>
    <col min="7176" max="7176" width="15" style="282" customWidth="1"/>
    <col min="7177" max="7425" width="9.1328125" style="282"/>
    <col min="7426" max="7426" width="50.73046875" style="282" customWidth="1"/>
    <col min="7427" max="7427" width="18" style="282" customWidth="1"/>
    <col min="7428" max="7428" width="12.73046875" style="282" customWidth="1"/>
    <col min="7429" max="7429" width="24.59765625" style="282" customWidth="1"/>
    <col min="7430" max="7430" width="4.1328125" style="282" customWidth="1"/>
    <col min="7431" max="7431" width="9.1328125" style="282"/>
    <col min="7432" max="7432" width="15" style="282" customWidth="1"/>
    <col min="7433" max="7681" width="9.1328125" style="282"/>
    <col min="7682" max="7682" width="50.73046875" style="282" customWidth="1"/>
    <col min="7683" max="7683" width="18" style="282" customWidth="1"/>
    <col min="7684" max="7684" width="12.73046875" style="282" customWidth="1"/>
    <col min="7685" max="7685" width="24.59765625" style="282" customWidth="1"/>
    <col min="7686" max="7686" width="4.1328125" style="282" customWidth="1"/>
    <col min="7687" max="7687" width="9.1328125" style="282"/>
    <col min="7688" max="7688" width="15" style="282" customWidth="1"/>
    <col min="7689" max="7937" width="9.1328125" style="282"/>
    <col min="7938" max="7938" width="50.73046875" style="282" customWidth="1"/>
    <col min="7939" max="7939" width="18" style="282" customWidth="1"/>
    <col min="7940" max="7940" width="12.73046875" style="282" customWidth="1"/>
    <col min="7941" max="7941" width="24.59765625" style="282" customWidth="1"/>
    <col min="7942" max="7942" width="4.1328125" style="282" customWidth="1"/>
    <col min="7943" max="7943" width="9.1328125" style="282"/>
    <col min="7944" max="7944" width="15" style="282" customWidth="1"/>
    <col min="7945" max="8193" width="9.1328125" style="282"/>
    <col min="8194" max="8194" width="50.73046875" style="282" customWidth="1"/>
    <col min="8195" max="8195" width="18" style="282" customWidth="1"/>
    <col min="8196" max="8196" width="12.73046875" style="282" customWidth="1"/>
    <col min="8197" max="8197" width="24.59765625" style="282" customWidth="1"/>
    <col min="8198" max="8198" width="4.1328125" style="282" customWidth="1"/>
    <col min="8199" max="8199" width="9.1328125" style="282"/>
    <col min="8200" max="8200" width="15" style="282" customWidth="1"/>
    <col min="8201" max="8449" width="9.1328125" style="282"/>
    <col min="8450" max="8450" width="50.73046875" style="282" customWidth="1"/>
    <col min="8451" max="8451" width="18" style="282" customWidth="1"/>
    <col min="8452" max="8452" width="12.73046875" style="282" customWidth="1"/>
    <col min="8453" max="8453" width="24.59765625" style="282" customWidth="1"/>
    <col min="8454" max="8454" width="4.1328125" style="282" customWidth="1"/>
    <col min="8455" max="8455" width="9.1328125" style="282"/>
    <col min="8456" max="8456" width="15" style="282" customWidth="1"/>
    <col min="8457" max="8705" width="9.1328125" style="282"/>
    <col min="8706" max="8706" width="50.73046875" style="282" customWidth="1"/>
    <col min="8707" max="8707" width="18" style="282" customWidth="1"/>
    <col min="8708" max="8708" width="12.73046875" style="282" customWidth="1"/>
    <col min="8709" max="8709" width="24.59765625" style="282" customWidth="1"/>
    <col min="8710" max="8710" width="4.1328125" style="282" customWidth="1"/>
    <col min="8711" max="8711" width="9.1328125" style="282"/>
    <col min="8712" max="8712" width="15" style="282" customWidth="1"/>
    <col min="8713" max="8961" width="9.1328125" style="282"/>
    <col min="8962" max="8962" width="50.73046875" style="282" customWidth="1"/>
    <col min="8963" max="8963" width="18" style="282" customWidth="1"/>
    <col min="8964" max="8964" width="12.73046875" style="282" customWidth="1"/>
    <col min="8965" max="8965" width="24.59765625" style="282" customWidth="1"/>
    <col min="8966" max="8966" width="4.1328125" style="282" customWidth="1"/>
    <col min="8967" max="8967" width="9.1328125" style="282"/>
    <col min="8968" max="8968" width="15" style="282" customWidth="1"/>
    <col min="8969" max="9217" width="9.1328125" style="282"/>
    <col min="9218" max="9218" width="50.73046875" style="282" customWidth="1"/>
    <col min="9219" max="9219" width="18" style="282" customWidth="1"/>
    <col min="9220" max="9220" width="12.73046875" style="282" customWidth="1"/>
    <col min="9221" max="9221" width="24.59765625" style="282" customWidth="1"/>
    <col min="9222" max="9222" width="4.1328125" style="282" customWidth="1"/>
    <col min="9223" max="9223" width="9.1328125" style="282"/>
    <col min="9224" max="9224" width="15" style="282" customWidth="1"/>
    <col min="9225" max="9473" width="9.1328125" style="282"/>
    <col min="9474" max="9474" width="50.73046875" style="282" customWidth="1"/>
    <col min="9475" max="9475" width="18" style="282" customWidth="1"/>
    <col min="9476" max="9476" width="12.73046875" style="282" customWidth="1"/>
    <col min="9477" max="9477" width="24.59765625" style="282" customWidth="1"/>
    <col min="9478" max="9478" width="4.1328125" style="282" customWidth="1"/>
    <col min="9479" max="9479" width="9.1328125" style="282"/>
    <col min="9480" max="9480" width="15" style="282" customWidth="1"/>
    <col min="9481" max="9729" width="9.1328125" style="282"/>
    <col min="9730" max="9730" width="50.73046875" style="282" customWidth="1"/>
    <col min="9731" max="9731" width="18" style="282" customWidth="1"/>
    <col min="9732" max="9732" width="12.73046875" style="282" customWidth="1"/>
    <col min="9733" max="9733" width="24.59765625" style="282" customWidth="1"/>
    <col min="9734" max="9734" width="4.1328125" style="282" customWidth="1"/>
    <col min="9735" max="9735" width="9.1328125" style="282"/>
    <col min="9736" max="9736" width="15" style="282" customWidth="1"/>
    <col min="9737" max="9985" width="9.1328125" style="282"/>
    <col min="9986" max="9986" width="50.73046875" style="282" customWidth="1"/>
    <col min="9987" max="9987" width="18" style="282" customWidth="1"/>
    <col min="9988" max="9988" width="12.73046875" style="282" customWidth="1"/>
    <col min="9989" max="9989" width="24.59765625" style="282" customWidth="1"/>
    <col min="9990" max="9990" width="4.1328125" style="282" customWidth="1"/>
    <col min="9991" max="9991" width="9.1328125" style="282"/>
    <col min="9992" max="9992" width="15" style="282" customWidth="1"/>
    <col min="9993" max="10241" width="9.1328125" style="282"/>
    <col min="10242" max="10242" width="50.73046875" style="282" customWidth="1"/>
    <col min="10243" max="10243" width="18" style="282" customWidth="1"/>
    <col min="10244" max="10244" width="12.73046875" style="282" customWidth="1"/>
    <col min="10245" max="10245" width="24.59765625" style="282" customWidth="1"/>
    <col min="10246" max="10246" width="4.1328125" style="282" customWidth="1"/>
    <col min="10247" max="10247" width="9.1328125" style="282"/>
    <col min="10248" max="10248" width="15" style="282" customWidth="1"/>
    <col min="10249" max="10497" width="9.1328125" style="282"/>
    <col min="10498" max="10498" width="50.73046875" style="282" customWidth="1"/>
    <col min="10499" max="10499" width="18" style="282" customWidth="1"/>
    <col min="10500" max="10500" width="12.73046875" style="282" customWidth="1"/>
    <col min="10501" max="10501" width="24.59765625" style="282" customWidth="1"/>
    <col min="10502" max="10502" width="4.1328125" style="282" customWidth="1"/>
    <col min="10503" max="10503" width="9.1328125" style="282"/>
    <col min="10504" max="10504" width="15" style="282" customWidth="1"/>
    <col min="10505" max="10753" width="9.1328125" style="282"/>
    <col min="10754" max="10754" width="50.73046875" style="282" customWidth="1"/>
    <col min="10755" max="10755" width="18" style="282" customWidth="1"/>
    <col min="10756" max="10756" width="12.73046875" style="282" customWidth="1"/>
    <col min="10757" max="10757" width="24.59765625" style="282" customWidth="1"/>
    <col min="10758" max="10758" width="4.1328125" style="282" customWidth="1"/>
    <col min="10759" max="10759" width="9.1328125" style="282"/>
    <col min="10760" max="10760" width="15" style="282" customWidth="1"/>
    <col min="10761" max="11009" width="9.1328125" style="282"/>
    <col min="11010" max="11010" width="50.73046875" style="282" customWidth="1"/>
    <col min="11011" max="11011" width="18" style="282" customWidth="1"/>
    <col min="11012" max="11012" width="12.73046875" style="282" customWidth="1"/>
    <col min="11013" max="11013" width="24.59765625" style="282" customWidth="1"/>
    <col min="11014" max="11014" width="4.1328125" style="282" customWidth="1"/>
    <col min="11015" max="11015" width="9.1328125" style="282"/>
    <col min="11016" max="11016" width="15" style="282" customWidth="1"/>
    <col min="11017" max="11265" width="9.1328125" style="282"/>
    <col min="11266" max="11266" width="50.73046875" style="282" customWidth="1"/>
    <col min="11267" max="11267" width="18" style="282" customWidth="1"/>
    <col min="11268" max="11268" width="12.73046875" style="282" customWidth="1"/>
    <col min="11269" max="11269" width="24.59765625" style="282" customWidth="1"/>
    <col min="11270" max="11270" width="4.1328125" style="282" customWidth="1"/>
    <col min="11271" max="11271" width="9.1328125" style="282"/>
    <col min="11272" max="11272" width="15" style="282" customWidth="1"/>
    <col min="11273" max="11521" width="9.1328125" style="282"/>
    <col min="11522" max="11522" width="50.73046875" style="282" customWidth="1"/>
    <col min="11523" max="11523" width="18" style="282" customWidth="1"/>
    <col min="11524" max="11524" width="12.73046875" style="282" customWidth="1"/>
    <col min="11525" max="11525" width="24.59765625" style="282" customWidth="1"/>
    <col min="11526" max="11526" width="4.1328125" style="282" customWidth="1"/>
    <col min="11527" max="11527" width="9.1328125" style="282"/>
    <col min="11528" max="11528" width="15" style="282" customWidth="1"/>
    <col min="11529" max="11777" width="9.1328125" style="282"/>
    <col min="11778" max="11778" width="50.73046875" style="282" customWidth="1"/>
    <col min="11779" max="11779" width="18" style="282" customWidth="1"/>
    <col min="11780" max="11780" width="12.73046875" style="282" customWidth="1"/>
    <col min="11781" max="11781" width="24.59765625" style="282" customWidth="1"/>
    <col min="11782" max="11782" width="4.1328125" style="282" customWidth="1"/>
    <col min="11783" max="11783" width="9.1328125" style="282"/>
    <col min="11784" max="11784" width="15" style="282" customWidth="1"/>
    <col min="11785" max="12033" width="9.1328125" style="282"/>
    <col min="12034" max="12034" width="50.73046875" style="282" customWidth="1"/>
    <col min="12035" max="12035" width="18" style="282" customWidth="1"/>
    <col min="12036" max="12036" width="12.73046875" style="282" customWidth="1"/>
    <col min="12037" max="12037" width="24.59765625" style="282" customWidth="1"/>
    <col min="12038" max="12038" width="4.1328125" style="282" customWidth="1"/>
    <col min="12039" max="12039" width="9.1328125" style="282"/>
    <col min="12040" max="12040" width="15" style="282" customWidth="1"/>
    <col min="12041" max="12289" width="9.1328125" style="282"/>
    <col min="12290" max="12290" width="50.73046875" style="282" customWidth="1"/>
    <col min="12291" max="12291" width="18" style="282" customWidth="1"/>
    <col min="12292" max="12292" width="12.73046875" style="282" customWidth="1"/>
    <col min="12293" max="12293" width="24.59765625" style="282" customWidth="1"/>
    <col min="12294" max="12294" width="4.1328125" style="282" customWidth="1"/>
    <col min="12295" max="12295" width="9.1328125" style="282"/>
    <col min="12296" max="12296" width="15" style="282" customWidth="1"/>
    <col min="12297" max="12545" width="9.1328125" style="282"/>
    <col min="12546" max="12546" width="50.73046875" style="282" customWidth="1"/>
    <col min="12547" max="12547" width="18" style="282" customWidth="1"/>
    <col min="12548" max="12548" width="12.73046875" style="282" customWidth="1"/>
    <col min="12549" max="12549" width="24.59765625" style="282" customWidth="1"/>
    <col min="12550" max="12550" width="4.1328125" style="282" customWidth="1"/>
    <col min="12551" max="12551" width="9.1328125" style="282"/>
    <col min="12552" max="12552" width="15" style="282" customWidth="1"/>
    <col min="12553" max="12801" width="9.1328125" style="282"/>
    <col min="12802" max="12802" width="50.73046875" style="282" customWidth="1"/>
    <col min="12803" max="12803" width="18" style="282" customWidth="1"/>
    <col min="12804" max="12804" width="12.73046875" style="282" customWidth="1"/>
    <col min="12805" max="12805" width="24.59765625" style="282" customWidth="1"/>
    <col min="12806" max="12806" width="4.1328125" style="282" customWidth="1"/>
    <col min="12807" max="12807" width="9.1328125" style="282"/>
    <col min="12808" max="12808" width="15" style="282" customWidth="1"/>
    <col min="12809" max="13057" width="9.1328125" style="282"/>
    <col min="13058" max="13058" width="50.73046875" style="282" customWidth="1"/>
    <col min="13059" max="13059" width="18" style="282" customWidth="1"/>
    <col min="13060" max="13060" width="12.73046875" style="282" customWidth="1"/>
    <col min="13061" max="13061" width="24.59765625" style="282" customWidth="1"/>
    <col min="13062" max="13062" width="4.1328125" style="282" customWidth="1"/>
    <col min="13063" max="13063" width="9.1328125" style="282"/>
    <col min="13064" max="13064" width="15" style="282" customWidth="1"/>
    <col min="13065" max="13313" width="9.1328125" style="282"/>
    <col min="13314" max="13314" width="50.73046875" style="282" customWidth="1"/>
    <col min="13315" max="13315" width="18" style="282" customWidth="1"/>
    <col min="13316" max="13316" width="12.73046875" style="282" customWidth="1"/>
    <col min="13317" max="13317" width="24.59765625" style="282" customWidth="1"/>
    <col min="13318" max="13318" width="4.1328125" style="282" customWidth="1"/>
    <col min="13319" max="13319" width="9.1328125" style="282"/>
    <col min="13320" max="13320" width="15" style="282" customWidth="1"/>
    <col min="13321" max="13569" width="9.1328125" style="282"/>
    <col min="13570" max="13570" width="50.73046875" style="282" customWidth="1"/>
    <col min="13571" max="13571" width="18" style="282" customWidth="1"/>
    <col min="13572" max="13572" width="12.73046875" style="282" customWidth="1"/>
    <col min="13573" max="13573" width="24.59765625" style="282" customWidth="1"/>
    <col min="13574" max="13574" width="4.1328125" style="282" customWidth="1"/>
    <col min="13575" max="13575" width="9.1328125" style="282"/>
    <col min="13576" max="13576" width="15" style="282" customWidth="1"/>
    <col min="13577" max="13825" width="9.1328125" style="282"/>
    <col min="13826" max="13826" width="50.73046875" style="282" customWidth="1"/>
    <col min="13827" max="13827" width="18" style="282" customWidth="1"/>
    <col min="13828" max="13828" width="12.73046875" style="282" customWidth="1"/>
    <col min="13829" max="13829" width="24.59765625" style="282" customWidth="1"/>
    <col min="13830" max="13830" width="4.1328125" style="282" customWidth="1"/>
    <col min="13831" max="13831" width="9.1328125" style="282"/>
    <col min="13832" max="13832" width="15" style="282" customWidth="1"/>
    <col min="13833" max="14081" width="9.1328125" style="282"/>
    <col min="14082" max="14082" width="50.73046875" style="282" customWidth="1"/>
    <col min="14083" max="14083" width="18" style="282" customWidth="1"/>
    <col min="14084" max="14084" width="12.73046875" style="282" customWidth="1"/>
    <col min="14085" max="14085" width="24.59765625" style="282" customWidth="1"/>
    <col min="14086" max="14086" width="4.1328125" style="282" customWidth="1"/>
    <col min="14087" max="14087" width="9.1328125" style="282"/>
    <col min="14088" max="14088" width="15" style="282" customWidth="1"/>
    <col min="14089" max="14337" width="9.1328125" style="282"/>
    <col min="14338" max="14338" width="50.73046875" style="282" customWidth="1"/>
    <col min="14339" max="14339" width="18" style="282" customWidth="1"/>
    <col min="14340" max="14340" width="12.73046875" style="282" customWidth="1"/>
    <col min="14341" max="14341" width="24.59765625" style="282" customWidth="1"/>
    <col min="14342" max="14342" width="4.1328125" style="282" customWidth="1"/>
    <col min="14343" max="14343" width="9.1328125" style="282"/>
    <col min="14344" max="14344" width="15" style="282" customWidth="1"/>
    <col min="14345" max="14593" width="9.1328125" style="282"/>
    <col min="14594" max="14594" width="50.73046875" style="282" customWidth="1"/>
    <col min="14595" max="14595" width="18" style="282" customWidth="1"/>
    <col min="14596" max="14596" width="12.73046875" style="282" customWidth="1"/>
    <col min="14597" max="14597" width="24.59765625" style="282" customWidth="1"/>
    <col min="14598" max="14598" width="4.1328125" style="282" customWidth="1"/>
    <col min="14599" max="14599" width="9.1328125" style="282"/>
    <col min="14600" max="14600" width="15" style="282" customWidth="1"/>
    <col min="14601" max="14849" width="9.1328125" style="282"/>
    <col min="14850" max="14850" width="50.73046875" style="282" customWidth="1"/>
    <col min="14851" max="14851" width="18" style="282" customWidth="1"/>
    <col min="14852" max="14852" width="12.73046875" style="282" customWidth="1"/>
    <col min="14853" max="14853" width="24.59765625" style="282" customWidth="1"/>
    <col min="14854" max="14854" width="4.1328125" style="282" customWidth="1"/>
    <col min="14855" max="14855" width="9.1328125" style="282"/>
    <col min="14856" max="14856" width="15" style="282" customWidth="1"/>
    <col min="14857" max="15105" width="9.1328125" style="282"/>
    <col min="15106" max="15106" width="50.73046875" style="282" customWidth="1"/>
    <col min="15107" max="15107" width="18" style="282" customWidth="1"/>
    <col min="15108" max="15108" width="12.73046875" style="282" customWidth="1"/>
    <col min="15109" max="15109" width="24.59765625" style="282" customWidth="1"/>
    <col min="15110" max="15110" width="4.1328125" style="282" customWidth="1"/>
    <col min="15111" max="15111" width="9.1328125" style="282"/>
    <col min="15112" max="15112" width="15" style="282" customWidth="1"/>
    <col min="15113" max="15361" width="9.1328125" style="282"/>
    <col min="15362" max="15362" width="50.73046875" style="282" customWidth="1"/>
    <col min="15363" max="15363" width="18" style="282" customWidth="1"/>
    <col min="15364" max="15364" width="12.73046875" style="282" customWidth="1"/>
    <col min="15365" max="15365" width="24.59765625" style="282" customWidth="1"/>
    <col min="15366" max="15366" width="4.1328125" style="282" customWidth="1"/>
    <col min="15367" max="15367" width="9.1328125" style="282"/>
    <col min="15368" max="15368" width="15" style="282" customWidth="1"/>
    <col min="15369" max="15617" width="9.1328125" style="282"/>
    <col min="15618" max="15618" width="50.73046875" style="282" customWidth="1"/>
    <col min="15619" max="15619" width="18" style="282" customWidth="1"/>
    <col min="15620" max="15620" width="12.73046875" style="282" customWidth="1"/>
    <col min="15621" max="15621" width="24.59765625" style="282" customWidth="1"/>
    <col min="15622" max="15622" width="4.1328125" style="282" customWidth="1"/>
    <col min="15623" max="15623" width="9.1328125" style="282"/>
    <col min="15624" max="15624" width="15" style="282" customWidth="1"/>
    <col min="15625" max="15873" width="9.1328125" style="282"/>
    <col min="15874" max="15874" width="50.73046875" style="282" customWidth="1"/>
    <col min="15875" max="15875" width="18" style="282" customWidth="1"/>
    <col min="15876" max="15876" width="12.73046875" style="282" customWidth="1"/>
    <col min="15877" max="15877" width="24.59765625" style="282" customWidth="1"/>
    <col min="15878" max="15878" width="4.1328125" style="282" customWidth="1"/>
    <col min="15879" max="15879" width="9.1328125" style="282"/>
    <col min="15880" max="15880" width="15" style="282" customWidth="1"/>
    <col min="15881" max="16129" width="9.1328125" style="282"/>
    <col min="16130" max="16130" width="50.73046875" style="282" customWidth="1"/>
    <col min="16131" max="16131" width="18" style="282" customWidth="1"/>
    <col min="16132" max="16132" width="12.73046875" style="282" customWidth="1"/>
    <col min="16133" max="16133" width="24.59765625" style="282" customWidth="1"/>
    <col min="16134" max="16134" width="4.1328125" style="282" customWidth="1"/>
    <col min="16135" max="16135" width="9.1328125" style="282"/>
    <col min="16136" max="16136" width="15" style="282" customWidth="1"/>
    <col min="16137" max="16384" width="9.1328125" style="282"/>
  </cols>
  <sheetData>
    <row r="1" spans="1:8" x14ac:dyDescent="0.35">
      <c r="A1" s="281">
        <f ca="1">TODAY()</f>
        <v>44540</v>
      </c>
    </row>
    <row r="2" spans="1:8" ht="30" x14ac:dyDescent="0.8">
      <c r="C2" s="322" t="s">
        <v>296</v>
      </c>
      <c r="D2" s="283"/>
      <c r="E2" s="283"/>
    </row>
    <row r="3" spans="1:8" x14ac:dyDescent="0.35">
      <c r="A3" s="283" t="s">
        <v>285</v>
      </c>
      <c r="C3" s="306" t="s">
        <v>284</v>
      </c>
    </row>
    <row r="4" spans="1:8" ht="13.15" x14ac:dyDescent="0.4">
      <c r="A4" s="815">
        <f>'1 Certification Page'!D17</f>
        <v>44377</v>
      </c>
      <c r="C4" s="814">
        <f>'1 Certification Page'!D9</f>
        <v>0</v>
      </c>
      <c r="D4" s="284"/>
      <c r="E4" s="285"/>
    </row>
    <row r="6" spans="1:8" x14ac:dyDescent="0.35">
      <c r="A6" s="283" t="s">
        <v>398</v>
      </c>
      <c r="C6" s="283" t="s">
        <v>270</v>
      </c>
      <c r="D6" s="283"/>
    </row>
    <row r="7" spans="1:8" x14ac:dyDescent="0.35">
      <c r="A7" s="305">
        <f>'1 Certification Page'!J20</f>
        <v>0</v>
      </c>
      <c r="C7" s="286">
        <f>'1 Certification Page'!J26</f>
        <v>0</v>
      </c>
      <c r="D7" s="286"/>
    </row>
    <row r="9" spans="1:8" x14ac:dyDescent="0.35">
      <c r="A9" s="283" t="s">
        <v>41</v>
      </c>
      <c r="C9" s="283" t="s">
        <v>271</v>
      </c>
      <c r="D9" s="283"/>
    </row>
    <row r="10" spans="1:8" x14ac:dyDescent="0.35">
      <c r="A10" s="286">
        <f>'1 Certification Page'!J23</f>
        <v>0</v>
      </c>
      <c r="C10" s="307">
        <f>'1 Certification Page'!D15</f>
        <v>44013</v>
      </c>
      <c r="D10" s="290" t="s">
        <v>283</v>
      </c>
      <c r="E10" s="281">
        <f>'1 Certification Page'!D17</f>
        <v>44377</v>
      </c>
    </row>
    <row r="11" spans="1:8" ht="12" thickBot="1" x14ac:dyDescent="0.4">
      <c r="A11" s="287"/>
      <c r="B11" s="287"/>
      <c r="C11" s="287"/>
      <c r="D11" s="287"/>
      <c r="E11" s="287"/>
      <c r="F11" s="308"/>
      <c r="G11" s="287"/>
    </row>
    <row r="13" spans="1:8" x14ac:dyDescent="0.35">
      <c r="B13" s="288" t="s">
        <v>272</v>
      </c>
      <c r="C13" s="289"/>
      <c r="D13" s="289"/>
      <c r="E13" s="288" t="s">
        <v>12</v>
      </c>
    </row>
    <row r="14" spans="1:8" x14ac:dyDescent="0.35">
      <c r="B14" s="290"/>
      <c r="C14" s="290"/>
      <c r="D14" s="290"/>
      <c r="E14" s="290"/>
    </row>
    <row r="15" spans="1:8" x14ac:dyDescent="0.35">
      <c r="A15" s="282" t="s">
        <v>392</v>
      </c>
      <c r="B15" s="291" t="e">
        <f>-' 6 Settlement '!D55</f>
        <v>#DIV/0!</v>
      </c>
      <c r="C15" s="291"/>
      <c r="D15" s="291"/>
      <c r="E15" s="291" t="e">
        <f>SUM(B15:C15)</f>
        <v>#DIV/0!</v>
      </c>
      <c r="H15" s="282" t="s">
        <v>17</v>
      </c>
    </row>
    <row r="16" spans="1:8" x14ac:dyDescent="0.35">
      <c r="B16" s="291"/>
      <c r="C16" s="291"/>
      <c r="D16" s="291"/>
      <c r="E16" s="291"/>
    </row>
    <row r="17" spans="1:8" x14ac:dyDescent="0.35">
      <c r="A17" s="282" t="s">
        <v>273</v>
      </c>
      <c r="B17" s="291">
        <f>-' 6 Settlement '!D56</f>
        <v>0</v>
      </c>
      <c r="C17" s="291"/>
      <c r="D17" s="291"/>
      <c r="E17" s="291">
        <f>SUM(B17:C17)</f>
        <v>0</v>
      </c>
    </row>
    <row r="18" spans="1:8" x14ac:dyDescent="0.35">
      <c r="B18" s="291"/>
      <c r="C18" s="291"/>
      <c r="D18" s="291"/>
      <c r="E18" s="291"/>
    </row>
    <row r="19" spans="1:8" x14ac:dyDescent="0.35">
      <c r="A19" s="282" t="s">
        <v>274</v>
      </c>
      <c r="B19" s="291">
        <v>0</v>
      </c>
      <c r="C19" s="291"/>
      <c r="D19" s="291"/>
      <c r="E19" s="291">
        <f>SUM(B19:C19)</f>
        <v>0</v>
      </c>
    </row>
    <row r="20" spans="1:8" x14ac:dyDescent="0.35">
      <c r="B20" s="291"/>
      <c r="C20" s="291"/>
      <c r="D20" s="291"/>
      <c r="E20" s="291"/>
    </row>
    <row r="21" spans="1:8" x14ac:dyDescent="0.35">
      <c r="A21" s="282" t="s">
        <v>275</v>
      </c>
      <c r="B21" s="291">
        <v>0</v>
      </c>
      <c r="C21" s="291"/>
      <c r="D21" s="291"/>
      <c r="E21" s="291">
        <f>SUM(B21:C21)</f>
        <v>0</v>
      </c>
    </row>
    <row r="22" spans="1:8" x14ac:dyDescent="0.35">
      <c r="B22" s="291"/>
      <c r="C22" s="291"/>
      <c r="D22" s="291"/>
      <c r="E22" s="291"/>
    </row>
    <row r="23" spans="1:8" x14ac:dyDescent="0.35">
      <c r="A23" s="282" t="s">
        <v>276</v>
      </c>
      <c r="B23" s="291">
        <v>0</v>
      </c>
      <c r="C23" s="291"/>
      <c r="D23" s="291"/>
      <c r="E23" s="291">
        <f>SUM(B23:C23)</f>
        <v>0</v>
      </c>
    </row>
    <row r="24" spans="1:8" x14ac:dyDescent="0.35">
      <c r="B24" s="291"/>
      <c r="C24" s="291"/>
      <c r="D24" s="291"/>
      <c r="E24" s="291"/>
    </row>
    <row r="25" spans="1:8" x14ac:dyDescent="0.35">
      <c r="A25" s="282" t="s">
        <v>277</v>
      </c>
      <c r="B25" s="291">
        <f>SUM(B17:B23)</f>
        <v>0</v>
      </c>
      <c r="C25" s="291"/>
      <c r="D25" s="291"/>
      <c r="E25" s="291">
        <f>SUM(B25:C25)</f>
        <v>0</v>
      </c>
    </row>
    <row r="26" spans="1:8" x14ac:dyDescent="0.35">
      <c r="B26" s="291"/>
      <c r="C26" s="291"/>
      <c r="D26" s="291"/>
      <c r="E26" s="291"/>
    </row>
    <row r="27" spans="1:8" ht="13.15" x14ac:dyDescent="0.4">
      <c r="A27" s="292" t="s">
        <v>393</v>
      </c>
      <c r="B27" s="293" t="e">
        <f>B15-(B25)</f>
        <v>#DIV/0!</v>
      </c>
      <c r="C27" s="293"/>
      <c r="D27" s="293"/>
      <c r="E27" s="293" t="e">
        <f>SUM(B27:C27)</f>
        <v>#DIV/0!</v>
      </c>
    </row>
    <row r="28" spans="1:8" x14ac:dyDescent="0.35">
      <c r="A28" s="294" t="s">
        <v>278</v>
      </c>
      <c r="B28" s="295"/>
      <c r="C28" s="295"/>
      <c r="D28" s="295"/>
      <c r="E28" s="295"/>
    </row>
    <row r="29" spans="1:8" x14ac:dyDescent="0.35">
      <c r="B29" s="291"/>
      <c r="C29" s="291"/>
      <c r="D29" s="291"/>
      <c r="E29" s="291"/>
    </row>
    <row r="30" spans="1:8" ht="15" x14ac:dyDescent="0.4">
      <c r="A30" s="296" t="s">
        <v>395</v>
      </c>
      <c r="B30" s="297">
        <f>' 6 Settlement '!I51</f>
        <v>0</v>
      </c>
      <c r="C30" s="297"/>
      <c r="D30" s="297"/>
      <c r="E30" s="297">
        <f>SUM(B30:C30)</f>
        <v>0</v>
      </c>
    </row>
    <row r="31" spans="1:8" x14ac:dyDescent="0.35">
      <c r="B31" s="298"/>
      <c r="C31" s="298"/>
      <c r="D31" s="298"/>
      <c r="E31" s="298"/>
      <c r="G31" s="299"/>
      <c r="H31" s="299"/>
    </row>
    <row r="32" spans="1:8" ht="15" x14ac:dyDescent="0.4">
      <c r="A32" s="282" t="s">
        <v>394</v>
      </c>
      <c r="B32" s="297" t="e">
        <f>B27-B30</f>
        <v>#DIV/0!</v>
      </c>
      <c r="C32" s="300"/>
      <c r="D32" s="300"/>
      <c r="E32" s="297" t="e">
        <f>E27-E30</f>
        <v>#DIV/0!</v>
      </c>
      <c r="G32" s="449"/>
      <c r="H32" s="449"/>
    </row>
    <row r="33" spans="1:8" x14ac:dyDescent="0.35">
      <c r="B33" s="298"/>
      <c r="C33" s="298"/>
      <c r="D33" s="298"/>
      <c r="E33" s="298"/>
      <c r="G33" s="450"/>
      <c r="H33" s="451"/>
    </row>
    <row r="34" spans="1:8" x14ac:dyDescent="0.35">
      <c r="A34" s="282" t="s">
        <v>396</v>
      </c>
      <c r="G34" s="450"/>
      <c r="H34" s="451"/>
    </row>
    <row r="35" spans="1:8" x14ac:dyDescent="0.35">
      <c r="A35" s="282" t="s">
        <v>397</v>
      </c>
      <c r="G35" s="453"/>
      <c r="H35" s="452"/>
    </row>
    <row r="37" spans="1:8" x14ac:dyDescent="0.35">
      <c r="A37" s="301" t="s">
        <v>279</v>
      </c>
      <c r="B37" s="301"/>
      <c r="C37" s="301"/>
      <c r="D37" s="301"/>
      <c r="E37" s="301"/>
      <c r="F37" s="301"/>
      <c r="G37" s="301"/>
    </row>
    <row r="39" spans="1:8" x14ac:dyDescent="0.35">
      <c r="A39" s="282" t="s">
        <v>280</v>
      </c>
    </row>
    <row r="40" spans="1:8" ht="12" thickBot="1" x14ac:dyDescent="0.4">
      <c r="A40" s="302"/>
      <c r="B40" s="287" t="s">
        <v>281</v>
      </c>
      <c r="C40" s="287"/>
      <c r="D40" s="287"/>
      <c r="E40" s="287"/>
    </row>
    <row r="41" spans="1:8" x14ac:dyDescent="0.35">
      <c r="A41" s="302"/>
    </row>
    <row r="42" spans="1:8" x14ac:dyDescent="0.35">
      <c r="A42" s="302" t="s">
        <v>269</v>
      </c>
    </row>
    <row r="43" spans="1:8" ht="12" thickBot="1" x14ac:dyDescent="0.4">
      <c r="A43" s="302"/>
      <c r="B43" s="287"/>
      <c r="C43" s="287"/>
      <c r="D43" s="287"/>
      <c r="E43" s="287"/>
    </row>
    <row r="45" spans="1:8" x14ac:dyDescent="0.35">
      <c r="A45" s="282" t="s">
        <v>282</v>
      </c>
    </row>
    <row r="46" spans="1:8" x14ac:dyDescent="0.35">
      <c r="A46" s="282" t="s">
        <v>391</v>
      </c>
    </row>
    <row r="48" spans="1:8" x14ac:dyDescent="0.35">
      <c r="A48" s="302"/>
      <c r="B48" s="303"/>
      <c r="C48" s="304"/>
      <c r="D48" s="304"/>
    </row>
    <row r="49" spans="2:4" x14ac:dyDescent="0.35">
      <c r="B49" s="303"/>
      <c r="C49" s="304"/>
      <c r="D49" s="304"/>
    </row>
    <row r="50" spans="2:4" x14ac:dyDescent="0.35">
      <c r="B50" s="303"/>
      <c r="C50" s="304"/>
      <c r="D50" s="304"/>
    </row>
  </sheetData>
  <sheetProtection password="9823" sheet="1" objects="1" scenarios="1" selectLockedCells="1"/>
  <pageMargins left="0.7" right="0.7" top="0.75" bottom="0.75" header="0.3" footer="0.3"/>
  <pageSetup scale="68" orientation="portrait" r:id="rId1"/>
  <headerFooter>
    <oddFooter>&amp;C5/11/2016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N430"/>
  <sheetViews>
    <sheetView showGridLines="0" topLeftCell="A21" zoomScale="80" zoomScaleNormal="80" zoomScalePageLayoutView="60" workbookViewId="0">
      <selection activeCell="B36" sqref="B36"/>
    </sheetView>
  </sheetViews>
  <sheetFormatPr defaultColWidth="9.1328125" defaultRowHeight="12.75" x14ac:dyDescent="0.35"/>
  <cols>
    <col min="1" max="1" width="34.59765625" style="1074" customWidth="1"/>
    <col min="2" max="2" width="20.59765625" style="1074" customWidth="1"/>
    <col min="3" max="3" width="20.73046875" style="888" customWidth="1"/>
    <col min="4" max="4" width="25.3984375" style="888" customWidth="1"/>
    <col min="5" max="5" width="15.59765625" style="888" customWidth="1"/>
    <col min="6" max="6" width="3.3984375" style="888" customWidth="1"/>
    <col min="7" max="7" width="15.1328125" style="888" customWidth="1"/>
    <col min="8" max="8" width="11.3984375" style="888" customWidth="1"/>
    <col min="9" max="16384" width="9.1328125" style="888"/>
  </cols>
  <sheetData>
    <row r="1" spans="1:8" ht="13.15" x14ac:dyDescent="0.4">
      <c r="A1" s="1029"/>
      <c r="B1" s="1029"/>
      <c r="C1" s="1030"/>
      <c r="D1" s="1031"/>
      <c r="E1" s="1030"/>
      <c r="F1" s="1030"/>
      <c r="G1" s="1030"/>
    </row>
    <row r="2" spans="1:8" s="1032" customFormat="1" ht="17.649999999999999" x14ac:dyDescent="0.5">
      <c r="A2" s="1183" t="s">
        <v>404</v>
      </c>
      <c r="B2" s="1183"/>
      <c r="C2" s="1183"/>
      <c r="E2" s="1181" t="s">
        <v>15</v>
      </c>
      <c r="F2" s="1181"/>
      <c r="G2" s="1181"/>
    </row>
    <row r="3" spans="1:8" s="1034" customFormat="1" ht="18" customHeight="1" x14ac:dyDescent="0.5">
      <c r="A3" s="1183" t="s">
        <v>39</v>
      </c>
      <c r="B3" s="1183"/>
      <c r="C3" s="1033"/>
      <c r="D3" s="1184">
        <f>$B$12</f>
        <v>0</v>
      </c>
      <c r="E3" s="1176"/>
      <c r="F3" s="1176"/>
      <c r="G3" s="1176"/>
    </row>
    <row r="4" spans="1:8" s="1034" customFormat="1" ht="17.649999999999999" x14ac:dyDescent="0.5">
      <c r="A4" s="889"/>
      <c r="B4" s="1175"/>
      <c r="C4" s="1175"/>
      <c r="D4" s="1033"/>
      <c r="E4" s="1182">
        <f>'1 Certification Page'!J20</f>
        <v>0</v>
      </c>
      <c r="F4" s="1176"/>
      <c r="G4" s="1176"/>
    </row>
    <row r="5" spans="1:8" s="1032" customFormat="1" ht="17.649999999999999" x14ac:dyDescent="0.5">
      <c r="A5" s="1034"/>
      <c r="B5" s="1175"/>
      <c r="C5" s="1176"/>
      <c r="D5" s="1033"/>
      <c r="E5" s="1035">
        <f>'1 Certification Page'!D15</f>
        <v>44013</v>
      </c>
      <c r="F5" s="1036" t="s">
        <v>63</v>
      </c>
      <c r="G5" s="1035">
        <f>'1 Certification Page'!D17</f>
        <v>44377</v>
      </c>
    </row>
    <row r="6" spans="1:8" s="1032" customFormat="1" ht="17.649999999999999" x14ac:dyDescent="0.5">
      <c r="A6" s="1034"/>
      <c r="B6" s="1037"/>
      <c r="C6" s="1034"/>
      <c r="D6" s="1038"/>
      <c r="F6" s="895"/>
      <c r="G6" s="895"/>
      <c r="H6" s="1039"/>
    </row>
    <row r="7" spans="1:8" x14ac:dyDescent="0.35">
      <c r="A7" s="1029"/>
      <c r="B7" s="1029"/>
      <c r="C7" s="1030"/>
      <c r="D7" s="1030"/>
      <c r="E7" s="1030"/>
      <c r="F7" s="1030"/>
      <c r="G7" s="1030"/>
    </row>
    <row r="8" spans="1:8" ht="35.25" x14ac:dyDescent="0.5">
      <c r="A8" s="1040" t="s">
        <v>228</v>
      </c>
      <c r="B8" s="1029"/>
      <c r="C8" s="1030"/>
      <c r="D8" s="1030"/>
      <c r="E8" s="1030"/>
      <c r="F8" s="1030"/>
      <c r="G8" s="1030"/>
    </row>
    <row r="9" spans="1:8" ht="13.9" x14ac:dyDescent="0.4">
      <c r="A9" s="1041"/>
      <c r="B9" s="1029"/>
      <c r="C9" s="1030"/>
      <c r="D9" s="1030"/>
      <c r="E9" s="1030"/>
      <c r="F9" s="1030"/>
      <c r="G9" s="1030"/>
    </row>
    <row r="10" spans="1:8" ht="13.9" x14ac:dyDescent="0.4">
      <c r="A10" s="1041"/>
      <c r="B10" s="1029"/>
      <c r="C10" s="1030"/>
      <c r="D10" s="1030"/>
      <c r="E10" s="1030"/>
      <c r="F10" s="1030"/>
      <c r="G10" s="1030"/>
    </row>
    <row r="11" spans="1:8" s="1044" customFormat="1" ht="62.45" customHeight="1" x14ac:dyDescent="0.4">
      <c r="A11" s="895"/>
      <c r="B11" s="895"/>
      <c r="C11" s="1042" t="s">
        <v>212</v>
      </c>
      <c r="D11" s="1043" t="s">
        <v>111</v>
      </c>
      <c r="E11" s="895"/>
      <c r="F11" s="895"/>
      <c r="G11" s="895"/>
    </row>
    <row r="12" spans="1:8" s="895" customFormat="1" ht="45.2" customHeight="1" x14ac:dyDescent="0.4">
      <c r="A12" s="1045" t="s">
        <v>400</v>
      </c>
      <c r="B12" s="1046">
        <f>'1 Certification Page'!D9</f>
        <v>0</v>
      </c>
      <c r="C12" s="1047" t="s">
        <v>211</v>
      </c>
      <c r="D12" s="1048">
        <f>'1 Certification Page'!D15</f>
        <v>44013</v>
      </c>
    </row>
    <row r="13" spans="1:8" ht="44.45" customHeight="1" x14ac:dyDescent="0.4">
      <c r="A13" s="1049" t="s">
        <v>401</v>
      </c>
      <c r="B13" s="1050">
        <f>'1 Certification Page'!J20</f>
        <v>0</v>
      </c>
      <c r="C13" s="1047" t="s">
        <v>115</v>
      </c>
      <c r="D13" s="1048">
        <f>'1 Certification Page'!D17</f>
        <v>44377</v>
      </c>
      <c r="E13" s="1051"/>
      <c r="F13" s="1051"/>
      <c r="G13" s="1051"/>
    </row>
    <row r="14" spans="1:8" ht="44.45" customHeight="1" x14ac:dyDescent="0.4">
      <c r="A14" s="1052" t="s">
        <v>65</v>
      </c>
      <c r="B14" s="1053">
        <f>'1 Certification Page'!J23</f>
        <v>0</v>
      </c>
      <c r="D14" s="1030"/>
      <c r="E14" s="1030"/>
      <c r="F14" s="1030"/>
      <c r="G14" s="1030"/>
    </row>
    <row r="15" spans="1:8" ht="45.2" customHeight="1" x14ac:dyDescent="0.4">
      <c r="A15" s="1049" t="s">
        <v>110</v>
      </c>
      <c r="B15" s="1053">
        <f>'1 Certification Page'!J26</f>
        <v>0</v>
      </c>
      <c r="C15" s="1030"/>
      <c r="D15" s="1030"/>
      <c r="E15" s="1030"/>
      <c r="F15" s="1030"/>
      <c r="G15" s="1030"/>
    </row>
    <row r="16" spans="1:8" ht="13.15" x14ac:dyDescent="0.4">
      <c r="A16" s="1054"/>
      <c r="B16" s="1029"/>
      <c r="C16" s="1030"/>
      <c r="D16" s="1030"/>
      <c r="E16" s="1030"/>
      <c r="F16" s="1030"/>
      <c r="G16" s="1030"/>
    </row>
    <row r="17" spans="1:10" ht="13.15" x14ac:dyDescent="0.4">
      <c r="A17" s="1054"/>
      <c r="B17" s="1029"/>
      <c r="C17" s="1030"/>
      <c r="D17" s="1030"/>
      <c r="E17" s="1030"/>
      <c r="F17" s="1030"/>
      <c r="G17" s="1030"/>
    </row>
    <row r="18" spans="1:10" x14ac:dyDescent="0.35">
      <c r="A18" s="1055"/>
      <c r="B18" s="1055"/>
      <c r="C18" s="1051"/>
      <c r="D18" s="1051"/>
      <c r="E18" s="1051"/>
      <c r="F18" s="1051"/>
      <c r="G18" s="1051"/>
      <c r="H18" s="886"/>
      <c r="I18" s="886"/>
      <c r="J18" s="886"/>
    </row>
    <row r="19" spans="1:10" ht="35.25" customHeight="1" x14ac:dyDescent="0.4">
      <c r="A19" s="1049" t="s">
        <v>0</v>
      </c>
      <c r="B19" s="1165">
        <f>'1 Certification Page'!D9</f>
        <v>0</v>
      </c>
      <c r="C19" s="1166"/>
      <c r="D19" s="1056" t="s">
        <v>14</v>
      </c>
      <c r="E19" s="1177"/>
      <c r="F19" s="1178"/>
      <c r="G19" s="1173"/>
    </row>
    <row r="20" spans="1:10" ht="34.5" customHeight="1" x14ac:dyDescent="0.4">
      <c r="A20" s="1056" t="s">
        <v>74</v>
      </c>
      <c r="B20" s="1180"/>
      <c r="C20" s="1173"/>
      <c r="D20" s="1057" t="s">
        <v>70</v>
      </c>
      <c r="E20" s="1179"/>
      <c r="F20" s="1178"/>
      <c r="G20" s="1173"/>
    </row>
    <row r="21" spans="1:10" ht="35.25" customHeight="1" x14ac:dyDescent="0.4">
      <c r="A21" s="1056" t="s">
        <v>69</v>
      </c>
      <c r="B21" s="1180"/>
      <c r="C21" s="1173"/>
      <c r="D21" s="1057" t="s">
        <v>71</v>
      </c>
      <c r="E21" s="1174"/>
      <c r="F21" s="1178"/>
      <c r="G21" s="1173"/>
    </row>
    <row r="22" spans="1:10" ht="35.25" customHeight="1" x14ac:dyDescent="0.4">
      <c r="A22" s="1049" t="s">
        <v>113</v>
      </c>
      <c r="B22" s="1172"/>
      <c r="C22" s="1173"/>
      <c r="D22" s="1058"/>
      <c r="E22" s="1030"/>
      <c r="F22" s="1030"/>
      <c r="G22" s="1059"/>
    </row>
    <row r="23" spans="1:10" ht="34.5" customHeight="1" x14ac:dyDescent="0.4">
      <c r="A23" s="1049" t="s">
        <v>114</v>
      </c>
      <c r="B23" s="1174"/>
      <c r="C23" s="1173"/>
      <c r="D23" s="1058"/>
      <c r="E23" s="1030"/>
      <c r="F23" s="1030"/>
      <c r="G23" s="1059"/>
    </row>
    <row r="24" spans="1:10" ht="35.25" customHeight="1" x14ac:dyDescent="0.4">
      <c r="A24" s="1049" t="s">
        <v>72</v>
      </c>
      <c r="B24" s="1168">
        <f>'1 Certification Page'!D10</f>
        <v>0</v>
      </c>
      <c r="C24" s="1169"/>
      <c r="D24" s="1058"/>
      <c r="E24" s="1030"/>
      <c r="F24" s="1030"/>
      <c r="G24" s="1059"/>
    </row>
    <row r="25" spans="1:10" ht="35.25" customHeight="1" x14ac:dyDescent="0.4">
      <c r="A25" s="1049" t="s">
        <v>73</v>
      </c>
      <c r="B25" s="1170" t="str">
        <f>IF('1 Certification Page'!E11="","",'1 Certification Page'!E11)</f>
        <v/>
      </c>
      <c r="C25" s="1171"/>
      <c r="D25" s="1058"/>
      <c r="E25" s="1030"/>
      <c r="F25" s="1030"/>
      <c r="G25" s="1059"/>
    </row>
    <row r="26" spans="1:10" ht="34.5" customHeight="1" x14ac:dyDescent="0.4">
      <c r="A26" s="1049" t="s">
        <v>112</v>
      </c>
      <c r="B26" s="1170">
        <f>'1 Certification Page'!D12</f>
        <v>0</v>
      </c>
      <c r="C26" s="1171"/>
      <c r="D26" s="1060"/>
      <c r="E26" s="1061"/>
      <c r="F26" s="1061"/>
      <c r="G26" s="1062"/>
    </row>
    <row r="27" spans="1:10" x14ac:dyDescent="0.35">
      <c r="A27" s="1029"/>
      <c r="B27" s="1029"/>
      <c r="C27" s="1030"/>
      <c r="D27" s="1030"/>
      <c r="E27" s="1030"/>
      <c r="F27" s="1030"/>
      <c r="G27" s="1030"/>
    </row>
    <row r="28" spans="1:10" x14ac:dyDescent="0.35">
      <c r="A28" s="1029"/>
      <c r="B28" s="1029"/>
      <c r="C28" s="1030"/>
      <c r="D28" s="1030"/>
      <c r="E28" s="1030"/>
      <c r="F28" s="1030"/>
      <c r="G28" s="1030"/>
    </row>
    <row r="29" spans="1:10" ht="24" customHeight="1" x14ac:dyDescent="0.4">
      <c r="A29" s="1063" t="s">
        <v>390</v>
      </c>
      <c r="B29" s="1064">
        <v>44926</v>
      </c>
      <c r="C29" s="1030"/>
      <c r="D29" s="1030"/>
      <c r="E29" s="1030"/>
      <c r="F29" s="1030"/>
      <c r="G29" s="1030"/>
    </row>
    <row r="30" spans="1:10" x14ac:dyDescent="0.35">
      <c r="A30" s="1029"/>
      <c r="B30" s="1029"/>
      <c r="C30" s="1030"/>
      <c r="D30" s="1030"/>
      <c r="E30" s="1030"/>
      <c r="F30" s="1030"/>
      <c r="G30" s="1030"/>
    </row>
    <row r="31" spans="1:10" x14ac:dyDescent="0.35">
      <c r="A31" s="1029"/>
      <c r="B31" s="1029"/>
      <c r="C31" s="1030"/>
      <c r="D31" s="1030"/>
      <c r="E31" s="1030"/>
      <c r="F31" s="1030"/>
      <c r="G31" s="1030"/>
    </row>
    <row r="32" spans="1:10" ht="30.2" customHeight="1" x14ac:dyDescent="0.4">
      <c r="A32" s="1065" t="s">
        <v>196</v>
      </c>
      <c r="B32" s="1048">
        <f>'1 Certification Page'!G46</f>
        <v>44013</v>
      </c>
      <c r="C32" s="1030"/>
      <c r="D32" s="1030"/>
      <c r="E32" s="1030"/>
      <c r="F32" s="1030"/>
      <c r="G32" s="1030"/>
    </row>
    <row r="33" spans="1:7" ht="30.2" customHeight="1" x14ac:dyDescent="0.4">
      <c r="A33" s="1065"/>
      <c r="B33" s="1066"/>
      <c r="C33" s="1030"/>
      <c r="D33" s="1030"/>
      <c r="E33" s="1030"/>
      <c r="F33" s="1030"/>
      <c r="G33" s="1030"/>
    </row>
    <row r="34" spans="1:7" ht="30.2" customHeight="1" x14ac:dyDescent="0.4">
      <c r="A34" s="1065" t="s">
        <v>197</v>
      </c>
      <c r="B34" s="1048">
        <f>'1 Certification Page'!I46</f>
        <v>44377</v>
      </c>
      <c r="C34" s="1030"/>
      <c r="D34" s="1030"/>
      <c r="E34" s="1030"/>
      <c r="F34" s="1030"/>
      <c r="G34" s="1030"/>
    </row>
    <row r="35" spans="1:7" ht="13.9" x14ac:dyDescent="0.4">
      <c r="A35" s="1065"/>
      <c r="B35" s="1029"/>
      <c r="C35" s="1030"/>
      <c r="D35" s="1030"/>
      <c r="E35" s="1030"/>
      <c r="F35" s="1030"/>
      <c r="G35" s="1030"/>
    </row>
    <row r="36" spans="1:7" ht="27.75" x14ac:dyDescent="0.4">
      <c r="A36" s="1065" t="s">
        <v>388</v>
      </c>
      <c r="B36" s="2"/>
      <c r="C36" s="1039" t="s">
        <v>199</v>
      </c>
      <c r="D36" s="1030"/>
      <c r="E36" s="1030"/>
      <c r="F36" s="1030"/>
      <c r="G36" s="1030"/>
    </row>
    <row r="37" spans="1:7" ht="12.2" customHeight="1" x14ac:dyDescent="0.4">
      <c r="A37" s="1065"/>
      <c r="B37" s="1067"/>
      <c r="C37" s="1030"/>
      <c r="D37" s="1030"/>
      <c r="E37" s="1030"/>
      <c r="F37" s="1030"/>
      <c r="G37" s="1030"/>
    </row>
    <row r="38" spans="1:7" ht="12.2" customHeight="1" x14ac:dyDescent="0.4">
      <c r="A38" s="1065"/>
      <c r="B38" s="1067"/>
      <c r="C38" s="1030"/>
      <c r="D38" s="1030"/>
      <c r="E38" s="1030"/>
      <c r="F38" s="1030"/>
      <c r="G38" s="1030"/>
    </row>
    <row r="39" spans="1:7" ht="13.9" x14ac:dyDescent="0.4">
      <c r="A39" s="1065" t="s">
        <v>99</v>
      </c>
      <c r="B39" s="1167" t="s">
        <v>62</v>
      </c>
      <c r="C39" s="1167"/>
      <c r="D39" s="1030"/>
      <c r="E39" s="1030"/>
      <c r="F39" s="1030"/>
      <c r="G39" s="1030"/>
    </row>
    <row r="40" spans="1:7" x14ac:dyDescent="0.35">
      <c r="A40" s="1029"/>
      <c r="B40" s="1068"/>
      <c r="C40" s="1029"/>
      <c r="D40" s="1030"/>
      <c r="E40" s="1030"/>
      <c r="F40" s="1030"/>
      <c r="G40" s="1030"/>
    </row>
    <row r="41" spans="1:7" x14ac:dyDescent="0.35">
      <c r="A41" s="1069"/>
      <c r="B41" s="1070"/>
      <c r="C41" s="1029"/>
      <c r="D41" s="1030"/>
      <c r="E41" s="1030"/>
      <c r="F41" s="1030"/>
      <c r="G41" s="1030"/>
    </row>
    <row r="42" spans="1:7" ht="13.5" customHeight="1" x14ac:dyDescent="0.35">
      <c r="A42" s="1071" t="s">
        <v>389</v>
      </c>
      <c r="B42" s="1030"/>
      <c r="C42" s="1030"/>
      <c r="D42" s="1030"/>
      <c r="E42" s="1030"/>
      <c r="F42" s="1030"/>
      <c r="G42" s="1030"/>
    </row>
    <row r="43" spans="1:7" ht="12.2" customHeight="1" x14ac:dyDescent="0.35">
      <c r="A43" s="1072"/>
      <c r="B43" s="1073"/>
    </row>
    <row r="44" spans="1:7" hidden="1" x14ac:dyDescent="0.35"/>
    <row r="45" spans="1:7" x14ac:dyDescent="0.35">
      <c r="A45" s="1164"/>
      <c r="B45" s="1164"/>
      <c r="C45" s="1164"/>
      <c r="D45" s="1164"/>
      <c r="E45" s="1164"/>
      <c r="F45" s="1075"/>
    </row>
    <row r="47" spans="1:7" ht="17.25" x14ac:dyDescent="0.45">
      <c r="B47" s="1076"/>
    </row>
    <row r="81" spans="1:13" x14ac:dyDescent="0.35">
      <c r="C81" s="913"/>
      <c r="D81" s="913"/>
    </row>
    <row r="82" spans="1:13" x14ac:dyDescent="0.35">
      <c r="C82" s="913"/>
      <c r="D82" s="913"/>
    </row>
    <row r="83" spans="1:13" x14ac:dyDescent="0.35">
      <c r="E83" s="913"/>
      <c r="F83" s="913"/>
      <c r="G83" s="913"/>
    </row>
    <row r="84" spans="1:13" x14ac:dyDescent="0.35">
      <c r="E84" s="913"/>
      <c r="F84" s="913"/>
      <c r="G84" s="913"/>
    </row>
    <row r="85" spans="1:13" x14ac:dyDescent="0.35">
      <c r="H85" s="913"/>
      <c r="I85" s="913"/>
    </row>
    <row r="86" spans="1:13" x14ac:dyDescent="0.35">
      <c r="H86" s="913"/>
      <c r="I86" s="913"/>
    </row>
    <row r="87" spans="1:13" x14ac:dyDescent="0.35">
      <c r="C87" s="913"/>
      <c r="D87" s="913"/>
    </row>
    <row r="88" spans="1:13" x14ac:dyDescent="0.35">
      <c r="C88" s="913"/>
      <c r="D88" s="913"/>
    </row>
    <row r="89" spans="1:13" x14ac:dyDescent="0.35">
      <c r="J89" s="913"/>
      <c r="K89" s="913"/>
      <c r="L89" s="913"/>
      <c r="M89" s="913"/>
    </row>
    <row r="90" spans="1:13" x14ac:dyDescent="0.35">
      <c r="K90" s="913"/>
      <c r="L90" s="913"/>
    </row>
    <row r="91" spans="1:13" x14ac:dyDescent="0.35">
      <c r="H91" s="913"/>
      <c r="I91" s="913"/>
    </row>
    <row r="92" spans="1:13" x14ac:dyDescent="0.35">
      <c r="C92" s="913"/>
    </row>
    <row r="93" spans="1:13" x14ac:dyDescent="0.35">
      <c r="A93" s="1077"/>
      <c r="B93" s="1077"/>
    </row>
    <row r="100" spans="5:7" x14ac:dyDescent="0.35">
      <c r="E100" s="1078"/>
      <c r="F100" s="1078"/>
      <c r="G100" s="1078"/>
    </row>
    <row r="187" spans="34:40" x14ac:dyDescent="0.35">
      <c r="AH187" s="888" t="s">
        <v>6</v>
      </c>
      <c r="AI187" s="888" t="s">
        <v>9</v>
      </c>
      <c r="AJ187" s="888" t="s">
        <v>11</v>
      </c>
      <c r="AK187" s="888" t="s">
        <v>5</v>
      </c>
      <c r="AL187" s="888" t="s">
        <v>8</v>
      </c>
      <c r="AM187" s="888" t="s">
        <v>6</v>
      </c>
      <c r="AN187" s="888" t="s">
        <v>10</v>
      </c>
    </row>
    <row r="201" spans="3:3" x14ac:dyDescent="0.35">
      <c r="C201" s="1079"/>
    </row>
    <row r="227" spans="1:3" x14ac:dyDescent="0.35">
      <c r="B227" s="1080"/>
      <c r="C227" s="913"/>
    </row>
    <row r="228" spans="1:3" x14ac:dyDescent="0.35">
      <c r="A228" s="1077"/>
    </row>
    <row r="230" spans="1:3" x14ac:dyDescent="0.35">
      <c r="A230" s="1077"/>
    </row>
    <row r="231" spans="1:3" x14ac:dyDescent="0.35">
      <c r="A231" s="1077"/>
    </row>
    <row r="234" spans="1:3" x14ac:dyDescent="0.35">
      <c r="A234" s="1080"/>
      <c r="B234" s="1077"/>
    </row>
    <row r="235" spans="1:3" x14ac:dyDescent="0.35">
      <c r="A235" s="1077"/>
    </row>
    <row r="236" spans="1:3" x14ac:dyDescent="0.35">
      <c r="A236" s="1077"/>
    </row>
    <row r="237" spans="1:3" x14ac:dyDescent="0.35">
      <c r="A237" s="1077"/>
    </row>
    <row r="238" spans="1:3" x14ac:dyDescent="0.35">
      <c r="A238" s="1077"/>
    </row>
    <row r="241" spans="1:3" x14ac:dyDescent="0.35">
      <c r="B241" s="1080"/>
      <c r="C241" s="913"/>
    </row>
    <row r="242" spans="1:3" x14ac:dyDescent="0.35">
      <c r="A242" s="1077"/>
    </row>
    <row r="243" spans="1:3" x14ac:dyDescent="0.35">
      <c r="A243" s="1077"/>
    </row>
    <row r="244" spans="1:3" x14ac:dyDescent="0.35">
      <c r="A244" s="1077"/>
    </row>
    <row r="245" spans="1:3" x14ac:dyDescent="0.35">
      <c r="A245" s="1077"/>
    </row>
    <row r="248" spans="1:3" x14ac:dyDescent="0.35">
      <c r="A248" s="1080"/>
      <c r="B248" s="1077"/>
    </row>
    <row r="249" spans="1:3" x14ac:dyDescent="0.35">
      <c r="A249" s="1077"/>
    </row>
    <row r="250" spans="1:3" x14ac:dyDescent="0.35">
      <c r="A250" s="1077"/>
    </row>
    <row r="251" spans="1:3" x14ac:dyDescent="0.35">
      <c r="A251" s="1077"/>
    </row>
    <row r="252" spans="1:3" x14ac:dyDescent="0.35">
      <c r="A252" s="1077"/>
    </row>
    <row r="255" spans="1:3" x14ac:dyDescent="0.35">
      <c r="A255" s="1080"/>
      <c r="B255" s="1077"/>
    </row>
    <row r="256" spans="1:3" x14ac:dyDescent="0.35">
      <c r="A256" s="1077"/>
    </row>
    <row r="257" spans="1:17" x14ac:dyDescent="0.35">
      <c r="A257" s="1077"/>
    </row>
    <row r="258" spans="1:17" x14ac:dyDescent="0.35">
      <c r="A258" s="1077"/>
    </row>
    <row r="259" spans="1:17" x14ac:dyDescent="0.35">
      <c r="A259" s="1077"/>
    </row>
    <row r="261" spans="1:17" x14ac:dyDescent="0.35">
      <c r="A261" s="1081"/>
      <c r="C261" s="1082"/>
      <c r="E261" s="1082"/>
      <c r="F261" s="1082"/>
      <c r="G261" s="1082"/>
      <c r="I261" s="1082"/>
      <c r="J261" s="1082"/>
      <c r="M261" s="1082"/>
      <c r="N261" s="1082"/>
      <c r="Q261" s="1082"/>
    </row>
    <row r="271" spans="1:17" x14ac:dyDescent="0.35">
      <c r="E271" s="1078"/>
      <c r="F271" s="1078"/>
      <c r="G271" s="1078"/>
    </row>
    <row r="320" spans="1:2" x14ac:dyDescent="0.35">
      <c r="A320" s="1077"/>
      <c r="B320" s="1077"/>
    </row>
    <row r="321" spans="1:9" x14ac:dyDescent="0.35">
      <c r="A321" s="1081"/>
      <c r="I321" s="1082"/>
    </row>
    <row r="322" spans="1:9" x14ac:dyDescent="0.35">
      <c r="A322" s="1081"/>
      <c r="G322" s="1082"/>
    </row>
    <row r="323" spans="1:9" x14ac:dyDescent="0.35">
      <c r="A323" s="1081"/>
      <c r="H323" s="1082"/>
    </row>
    <row r="324" spans="1:9" x14ac:dyDescent="0.35">
      <c r="A324" s="1081"/>
      <c r="G324" s="1082"/>
    </row>
    <row r="325" spans="1:9" x14ac:dyDescent="0.35">
      <c r="A325" s="1081"/>
      <c r="G325" s="1082"/>
    </row>
    <row r="326" spans="1:9" x14ac:dyDescent="0.35">
      <c r="A326" s="1081"/>
    </row>
    <row r="327" spans="1:9" x14ac:dyDescent="0.35">
      <c r="A327" s="1081"/>
    </row>
    <row r="343" spans="5:7" x14ac:dyDescent="0.35">
      <c r="E343" s="1078"/>
      <c r="F343" s="1078"/>
      <c r="G343" s="1078"/>
    </row>
    <row r="356" spans="9:19" x14ac:dyDescent="0.35">
      <c r="I356" s="1082"/>
    </row>
    <row r="357" spans="9:19" x14ac:dyDescent="0.35">
      <c r="O357" s="1082"/>
    </row>
    <row r="360" spans="9:19" x14ac:dyDescent="0.35">
      <c r="I360" s="1079"/>
    </row>
    <row r="363" spans="9:19" x14ac:dyDescent="0.35">
      <c r="R363" s="888" t="s">
        <v>7</v>
      </c>
      <c r="S363" s="888" t="s">
        <v>13</v>
      </c>
    </row>
    <row r="375" spans="5:7" x14ac:dyDescent="0.35">
      <c r="E375" s="1078"/>
      <c r="F375" s="1078"/>
      <c r="G375" s="1078"/>
    </row>
    <row r="430" spans="3:3" x14ac:dyDescent="0.35">
      <c r="C430" s="1083"/>
    </row>
  </sheetData>
  <sheetProtection algorithmName="SHA-512" hashValue="R8Laj3VwqrGpP7c6oVVSSI3ilNr2ZP+gJKQGTIOXaY07sLlhwS84YexmQxHetYQ6u7O7R9CDEfPbpZnDv+Q6IA==" saltValue="6qVQB6bGfAEWKKiLXFmd9Q==" spinCount="100000" sheet="1" selectLockedCells="1"/>
  <customSheetViews>
    <customSheetView guid="{9D87EA3D-9227-4A32-8926-FF7BE3A36AF7}" showPageBreaks="1" showGridLines="0" fitToPage="1" printArea="1" hiddenRows="1" showRuler="0" topLeftCell="A10">
      <selection activeCell="B33" sqref="B33"/>
      <pageMargins left="0.75" right="0.75" top="1" bottom="1" header="0.5" footer="0.5"/>
      <printOptions headings="1" gridLines="1"/>
      <pageSetup scale="65" orientation="portrait" r:id="rId1"/>
      <headerFooter alignWithMargins="0">
        <oddHeader xml:space="preserve">&amp;C
</oddHeader>
        <oddFooter>&amp;L&amp;D, &amp;T&amp;R&amp;"Arial,Bold"Information
Exhibit 1</oddFooter>
      </headerFooter>
    </customSheetView>
  </customSheetViews>
  <mergeCells count="20">
    <mergeCell ref="E2:G2"/>
    <mergeCell ref="E4:G4"/>
    <mergeCell ref="A2:C2"/>
    <mergeCell ref="D3:G3"/>
    <mergeCell ref="B4:C4"/>
    <mergeCell ref="A3:B3"/>
    <mergeCell ref="B5:C5"/>
    <mergeCell ref="E19:G19"/>
    <mergeCell ref="E20:G20"/>
    <mergeCell ref="E21:G21"/>
    <mergeCell ref="B20:C20"/>
    <mergeCell ref="B21:C21"/>
    <mergeCell ref="A45:E45"/>
    <mergeCell ref="B19:C19"/>
    <mergeCell ref="B39:C39"/>
    <mergeCell ref="B24:C24"/>
    <mergeCell ref="B25:C25"/>
    <mergeCell ref="B26:C26"/>
    <mergeCell ref="B22:C22"/>
    <mergeCell ref="B23:C23"/>
  </mergeCells>
  <phoneticPr fontId="4" type="noConversion"/>
  <pageMargins left="0.75" right="0.75" top="1" bottom="1" header="0.5" footer="0.5"/>
  <pageSetup scale="63" orientation="portrait" r:id="rId2"/>
  <headerFooter alignWithMargins="0">
    <oddHeader xml:space="preserve">&amp;C
</oddHeader>
    <oddFooter>&amp;L5/11/2016
&amp;CPage 2&amp;RExhibit 2 -Provider Data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45"/>
  <sheetViews>
    <sheetView showGridLines="0" topLeftCell="A14" zoomScale="80" zoomScaleNormal="80" workbookViewId="0">
      <selection activeCell="F28" sqref="F28"/>
    </sheetView>
  </sheetViews>
  <sheetFormatPr defaultColWidth="9.1328125" defaultRowHeight="12.75" x14ac:dyDescent="0.35"/>
  <cols>
    <col min="1" max="1" width="94.1328125" style="888" customWidth="1"/>
    <col min="2" max="2" width="20.73046875" style="888" customWidth="1"/>
    <col min="3" max="3" width="3.3984375" style="888" customWidth="1"/>
    <col min="4" max="4" width="12.265625" style="888" customWidth="1"/>
    <col min="5" max="5" width="12.73046875" style="888" bestFit="1" customWidth="1"/>
    <col min="6" max="6" width="9.1328125" style="888"/>
    <col min="7" max="7" width="1.59765625" style="888" customWidth="1"/>
    <col min="8" max="8" width="3" style="888" bestFit="1" customWidth="1"/>
    <col min="9" max="9" width="8.3984375" style="888" bestFit="1" customWidth="1"/>
    <col min="10" max="10" width="3" style="888" bestFit="1" customWidth="1"/>
    <col min="11" max="11" width="6.265625" style="888" bestFit="1" customWidth="1"/>
    <col min="12" max="12" width="3" style="888" bestFit="1" customWidth="1"/>
    <col min="13" max="13" width="2.265625" style="888" bestFit="1" customWidth="1"/>
    <col min="14" max="14" width="7.265625" style="888" bestFit="1" customWidth="1"/>
    <col min="15" max="15" width="2.1328125" style="888" bestFit="1" customWidth="1"/>
    <col min="16" max="16" width="7.265625" style="888" bestFit="1" customWidth="1"/>
    <col min="17" max="16384" width="9.1328125" style="888"/>
  </cols>
  <sheetData>
    <row r="1" spans="1:6" ht="15.95" customHeight="1" x14ac:dyDescent="0.4">
      <c r="A1" s="1033" t="str">
        <f>'2 Provider Data'!A2:C2</f>
        <v>MEDICAID SCHOOL PROGRAM COST REPORT</v>
      </c>
      <c r="B1" s="1084"/>
      <c r="C1" s="1084"/>
      <c r="D1" s="889" t="s">
        <v>53</v>
      </c>
    </row>
    <row r="2" spans="1:6" ht="15" x14ac:dyDescent="0.4">
      <c r="A2" s="1033" t="s">
        <v>255</v>
      </c>
      <c r="B2" s="1184">
        <f>'1 Certification Page'!D9</f>
        <v>0</v>
      </c>
      <c r="C2" s="1175"/>
      <c r="D2" s="1175"/>
    </row>
    <row r="3" spans="1:6" ht="15" x14ac:dyDescent="0.4">
      <c r="A3" s="889"/>
      <c r="B3" s="1175">
        <f>'1 Certification Page'!J20</f>
        <v>0</v>
      </c>
      <c r="C3" s="1175"/>
      <c r="D3" s="1175"/>
    </row>
    <row r="4" spans="1:6" ht="15" x14ac:dyDescent="0.4">
      <c r="B4" s="1085">
        <f>'1 Certification Page'!D15</f>
        <v>44013</v>
      </c>
      <c r="C4" s="1086" t="s">
        <v>63</v>
      </c>
      <c r="D4" s="1085">
        <f>'1 Certification Page'!D17</f>
        <v>44377</v>
      </c>
      <c r="E4" s="894"/>
    </row>
    <row r="5" spans="1:6" ht="15" x14ac:dyDescent="0.4">
      <c r="A5" s="1186"/>
      <c r="B5" s="1187"/>
      <c r="C5" s="1187"/>
      <c r="D5" s="1187"/>
    </row>
    <row r="6" spans="1:6" ht="25.5" customHeight="1" x14ac:dyDescent="0.4">
      <c r="A6" s="1039" t="s">
        <v>30</v>
      </c>
      <c r="B6" s="1185"/>
      <c r="C6" s="1185"/>
      <c r="D6" s="1185"/>
    </row>
    <row r="7" spans="1:6" ht="25.5" customHeight="1" x14ac:dyDescent="0.5">
      <c r="A7" s="1032" t="s">
        <v>295</v>
      </c>
      <c r="B7" s="1087"/>
      <c r="C7" s="1087"/>
      <c r="D7" s="1087"/>
    </row>
    <row r="8" spans="1:6" ht="14.25" customHeight="1" x14ac:dyDescent="0.35">
      <c r="A8" s="1088" t="s">
        <v>254</v>
      </c>
    </row>
    <row r="9" spans="1:6" x14ac:dyDescent="0.35">
      <c r="A9" s="1089" t="s">
        <v>253</v>
      </c>
    </row>
    <row r="10" spans="1:6" x14ac:dyDescent="0.35">
      <c r="A10" s="1090" t="s">
        <v>252</v>
      </c>
    </row>
    <row r="11" spans="1:6" x14ac:dyDescent="0.35">
      <c r="A11" s="1091" t="s">
        <v>259</v>
      </c>
    </row>
    <row r="12" spans="1:6" x14ac:dyDescent="0.35">
      <c r="A12" s="1087"/>
    </row>
    <row r="13" spans="1:6" x14ac:dyDescent="0.35">
      <c r="D13" s="1092"/>
    </row>
    <row r="14" spans="1:6" ht="20.25" customHeight="1" x14ac:dyDescent="0.4">
      <c r="A14" s="1093" t="s">
        <v>245</v>
      </c>
      <c r="D14" s="1094" t="s">
        <v>260</v>
      </c>
      <c r="E14" s="1095" t="s">
        <v>261</v>
      </c>
      <c r="F14" s="1095" t="s">
        <v>262</v>
      </c>
    </row>
    <row r="15" spans="1:6" ht="20.25" customHeight="1" x14ac:dyDescent="0.35">
      <c r="A15" s="1030" t="s">
        <v>198</v>
      </c>
      <c r="D15" s="323"/>
      <c r="E15" s="1122"/>
      <c r="F15" s="1096">
        <f>+D15+E15</f>
        <v>0</v>
      </c>
    </row>
    <row r="16" spans="1:6" ht="20.25" customHeight="1" x14ac:dyDescent="0.35">
      <c r="A16" s="1030" t="s">
        <v>246</v>
      </c>
      <c r="D16" s="323"/>
      <c r="E16" s="1122"/>
      <c r="F16" s="1096">
        <f>+D16+E16</f>
        <v>0</v>
      </c>
    </row>
    <row r="17" spans="1:16" ht="20.25" customHeight="1" x14ac:dyDescent="0.35">
      <c r="A17" s="1030" t="s">
        <v>248</v>
      </c>
      <c r="D17" s="1097">
        <f>IF(D16 &lt;1,D16*0.1%, D15/D16)</f>
        <v>0</v>
      </c>
      <c r="E17" s="1098"/>
      <c r="F17" s="1097">
        <f>IF(F16 &lt;1,F16*0.1%, F15/F16)</f>
        <v>0</v>
      </c>
    </row>
    <row r="18" spans="1:16" ht="20.25" customHeight="1" x14ac:dyDescent="0.35">
      <c r="D18" s="1099"/>
      <c r="E18" s="1099"/>
      <c r="F18" s="1099"/>
    </row>
    <row r="19" spans="1:16" ht="20.25" customHeight="1" x14ac:dyDescent="0.4">
      <c r="A19" s="1093" t="s">
        <v>247</v>
      </c>
      <c r="D19" s="1099"/>
      <c r="E19" s="1099"/>
      <c r="F19" s="1099"/>
    </row>
    <row r="20" spans="1:16" ht="20.25" customHeight="1" x14ac:dyDescent="0.35">
      <c r="A20" s="1030" t="s">
        <v>243</v>
      </c>
      <c r="D20" s="323"/>
      <c r="E20" s="1122"/>
      <c r="F20" s="1096">
        <f>+D20+E20</f>
        <v>0</v>
      </c>
    </row>
    <row r="21" spans="1:16" ht="20.25" customHeight="1" x14ac:dyDescent="0.35">
      <c r="A21" s="1071" t="s">
        <v>300</v>
      </c>
      <c r="D21" s="323"/>
      <c r="E21" s="1122"/>
      <c r="F21" s="1096">
        <f>+D21+E21</f>
        <v>0</v>
      </c>
    </row>
    <row r="22" spans="1:16" ht="20.25" customHeight="1" x14ac:dyDescent="0.35">
      <c r="A22" s="1071" t="s">
        <v>309</v>
      </c>
      <c r="D22" s="323"/>
      <c r="E22" s="1122"/>
      <c r="F22" s="1100">
        <f>+D22+E22</f>
        <v>0</v>
      </c>
    </row>
    <row r="23" spans="1:16" ht="20.25" customHeight="1" x14ac:dyDescent="0.35">
      <c r="A23" s="1030" t="s">
        <v>244</v>
      </c>
      <c r="D23" s="323"/>
      <c r="E23" s="1122"/>
      <c r="F23" s="1096">
        <f>+D23+E23</f>
        <v>0</v>
      </c>
      <c r="I23" s="1071"/>
    </row>
    <row r="24" spans="1:16" ht="20.25" customHeight="1" x14ac:dyDescent="0.35">
      <c r="A24" s="1030"/>
      <c r="D24" s="1101"/>
      <c r="E24" s="1101"/>
      <c r="F24" s="1101"/>
    </row>
    <row r="25" spans="1:16" ht="20.25" customHeight="1" x14ac:dyDescent="0.4">
      <c r="A25" s="1093" t="s">
        <v>249</v>
      </c>
      <c r="D25" s="1101"/>
      <c r="E25" s="1101"/>
      <c r="F25" s="1101"/>
    </row>
    <row r="26" spans="1:16" ht="20.25" customHeight="1" x14ac:dyDescent="0.35">
      <c r="A26" s="1071" t="s">
        <v>298</v>
      </c>
      <c r="D26" s="1096">
        <f>D20+D21+D22</f>
        <v>0</v>
      </c>
      <c r="E26" s="1122"/>
      <c r="F26" s="1096">
        <f>+D26+E26</f>
        <v>0</v>
      </c>
      <c r="I26" s="913"/>
    </row>
    <row r="27" spans="1:16" ht="20.25" customHeight="1" x14ac:dyDescent="0.35">
      <c r="A27" s="1071" t="s">
        <v>294</v>
      </c>
      <c r="D27" s="1102">
        <f>+D23</f>
        <v>0</v>
      </c>
      <c r="E27" s="1103"/>
      <c r="F27" s="1102">
        <f>+F23</f>
        <v>0</v>
      </c>
      <c r="I27" s="913"/>
    </row>
    <row r="28" spans="1:16" ht="20.25" customHeight="1" x14ac:dyDescent="0.35">
      <c r="A28" s="1030" t="s">
        <v>250</v>
      </c>
      <c r="D28" s="1104" t="e">
        <f>+D26/D27</f>
        <v>#DIV/0!</v>
      </c>
      <c r="E28" s="1098"/>
      <c r="F28" s="1104" t="e">
        <f>+F26/F27</f>
        <v>#DIV/0!</v>
      </c>
      <c r="H28" s="1105"/>
      <c r="I28" s="913"/>
      <c r="J28" s="1105"/>
      <c r="K28" s="1106"/>
      <c r="P28" s="913"/>
    </row>
    <row r="29" spans="1:16" ht="20.25" customHeight="1" x14ac:dyDescent="0.35">
      <c r="A29" s="1030" t="s">
        <v>251</v>
      </c>
      <c r="D29" s="1104" t="e">
        <f>D20/(D20+D21+D22)*D28</f>
        <v>#DIV/0!</v>
      </c>
      <c r="E29" s="1098"/>
      <c r="F29" s="1107" t="e">
        <f>+F20/(F20+F21+F22)*F28</f>
        <v>#DIV/0!</v>
      </c>
      <c r="H29" s="1108"/>
      <c r="I29" s="1109"/>
      <c r="J29" s="1108"/>
      <c r="K29" s="1110"/>
      <c r="L29" s="1108"/>
      <c r="M29" s="1030"/>
      <c r="N29" s="913"/>
      <c r="O29" s="1030"/>
      <c r="P29" s="913"/>
    </row>
    <row r="30" spans="1:16" ht="20.25" customHeight="1" x14ac:dyDescent="0.35">
      <c r="A30" s="1071" t="s">
        <v>301</v>
      </c>
      <c r="D30" s="1104" t="e">
        <f>D21/(D20+D21+D22)*D28</f>
        <v>#DIV/0!</v>
      </c>
      <c r="E30" s="1098"/>
      <c r="F30" s="1107" t="e">
        <f>+F21/(F20+F21+F22)*F28</f>
        <v>#DIV/0!</v>
      </c>
      <c r="H30" s="1108"/>
      <c r="I30" s="1030"/>
      <c r="J30" s="1108"/>
      <c r="K30" s="1030"/>
      <c r="L30" s="1108"/>
      <c r="M30" s="1030"/>
      <c r="N30" s="913"/>
      <c r="O30" s="1030"/>
    </row>
    <row r="31" spans="1:16" ht="20.25" customHeight="1" x14ac:dyDescent="0.35">
      <c r="A31" s="1071" t="s">
        <v>310</v>
      </c>
      <c r="D31" s="1107" t="e">
        <f>D22/(D20+D21+D22)*D28</f>
        <v>#DIV/0!</v>
      </c>
      <c r="F31" s="1107" t="e">
        <f>+F22/(F20+F21+F22)*F28</f>
        <v>#DIV/0!</v>
      </c>
      <c r="K31" s="913"/>
    </row>
    <row r="32" spans="1:16" ht="20.25" customHeight="1" x14ac:dyDescent="0.35">
      <c r="A32" s="1111" t="s">
        <v>266</v>
      </c>
      <c r="D32" s="1112"/>
    </row>
    <row r="33" spans="1:6" ht="20.25" customHeight="1" x14ac:dyDescent="0.35">
      <c r="A33" s="1113" t="s">
        <v>373</v>
      </c>
      <c r="D33" s="323">
        <v>1</v>
      </c>
      <c r="E33" s="1122"/>
      <c r="F33" s="1114">
        <f>D33+E33</f>
        <v>1</v>
      </c>
    </row>
    <row r="34" spans="1:6" ht="20.25" customHeight="1" x14ac:dyDescent="0.35">
      <c r="A34" s="1113" t="s">
        <v>267</v>
      </c>
      <c r="B34" s="1115"/>
      <c r="C34" s="1115"/>
      <c r="D34" s="323">
        <v>1</v>
      </c>
      <c r="E34" s="1122"/>
      <c r="F34" s="1114">
        <f>D34+E34</f>
        <v>1</v>
      </c>
    </row>
    <row r="35" spans="1:6" ht="20.25" customHeight="1" x14ac:dyDescent="0.35">
      <c r="A35" s="1113" t="s">
        <v>307</v>
      </c>
      <c r="B35" s="1115"/>
      <c r="C35" s="1115"/>
      <c r="D35" s="1116">
        <f>+D34*D33</f>
        <v>1</v>
      </c>
      <c r="E35" s="1122"/>
      <c r="F35" s="1114"/>
    </row>
    <row r="36" spans="1:6" ht="19.7" customHeight="1" x14ac:dyDescent="0.35">
      <c r="A36" s="1113" t="s">
        <v>374</v>
      </c>
      <c r="B36" s="1115"/>
      <c r="C36" s="1117"/>
      <c r="D36" s="323">
        <v>1</v>
      </c>
      <c r="E36" s="1123"/>
      <c r="F36" s="1114">
        <f>D36+E36</f>
        <v>1</v>
      </c>
    </row>
    <row r="37" spans="1:6" ht="19.7" customHeight="1" x14ac:dyDescent="0.35">
      <c r="A37" s="1113" t="s">
        <v>384</v>
      </c>
      <c r="D37" s="626"/>
    </row>
    <row r="38" spans="1:6" ht="19.7" customHeight="1" x14ac:dyDescent="0.35">
      <c r="A38" s="1118"/>
      <c r="B38" s="1115"/>
      <c r="C38" s="1119"/>
    </row>
    <row r="39" spans="1:6" ht="19.7" customHeight="1" x14ac:dyDescent="0.35">
      <c r="A39" s="1115"/>
      <c r="B39" s="1115"/>
      <c r="C39" s="1117"/>
      <c r="D39" s="1120"/>
    </row>
    <row r="40" spans="1:6" ht="19.7" customHeight="1" x14ac:dyDescent="0.35">
      <c r="A40" s="1115"/>
      <c r="B40" s="1115"/>
      <c r="C40" s="1115"/>
      <c r="D40" s="1120"/>
    </row>
    <row r="41" spans="1:6" x14ac:dyDescent="0.35">
      <c r="C41" s="1112"/>
      <c r="D41" s="887"/>
    </row>
    <row r="42" spans="1:6" x14ac:dyDescent="0.35">
      <c r="C42" s="1112"/>
      <c r="D42" s="887"/>
    </row>
    <row r="43" spans="1:6" x14ac:dyDescent="0.35">
      <c r="C43" s="1112"/>
      <c r="D43" s="887"/>
    </row>
    <row r="44" spans="1:6" x14ac:dyDescent="0.35">
      <c r="C44" s="1121"/>
      <c r="D44" s="887"/>
    </row>
    <row r="45" spans="1:6" ht="17.25" x14ac:dyDescent="0.45">
      <c r="B45" s="1076"/>
      <c r="C45" s="1121"/>
      <c r="D45" s="887"/>
    </row>
  </sheetData>
  <sheetProtection selectLockedCells="1"/>
  <customSheetViews>
    <customSheetView guid="{9D87EA3D-9227-4A32-8926-FF7BE3A36AF7}" showPageBreaks="1" showGridLines="0" fitToPage="1" printArea="1" showRuler="0" topLeftCell="A39">
      <selection activeCell="A77" sqref="A77:IV80"/>
      <pageMargins left="0.75" right="0.75" top="1" bottom="1" header="0.5" footer="0.5"/>
      <printOptions gridLines="1"/>
      <pageSetup scale="74" orientation="portrait" r:id="rId1"/>
      <headerFooter alignWithMargins="0">
        <oddFooter>&amp;L&amp;"Arial,Bold"&amp;D, &amp;T&amp;R&amp;"Arial,Bold"Statistical Information
Exhibit 4</oddFooter>
      </headerFooter>
    </customSheetView>
  </customSheetViews>
  <mergeCells count="4">
    <mergeCell ref="B2:D2"/>
    <mergeCell ref="B3:D3"/>
    <mergeCell ref="B6:D6"/>
    <mergeCell ref="A5:D5"/>
  </mergeCells>
  <phoneticPr fontId="4" type="noConversion"/>
  <pageMargins left="0.75" right="0.75" top="1" bottom="1" header="0.5" footer="0.5"/>
  <pageSetup scale="57" orientation="portrait" r:id="rId2"/>
  <headerFooter alignWithMargins="0">
    <oddFooter>&amp;L5/11/2016&amp;CPage 3&amp;RExhibit 3-Statistics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0"/>
    <pageSetUpPr fitToPage="1"/>
  </sheetPr>
  <dimension ref="A1:L43"/>
  <sheetViews>
    <sheetView zoomScale="85" zoomScaleNormal="85" workbookViewId="0">
      <selection activeCell="I15" sqref="I15"/>
    </sheetView>
  </sheetViews>
  <sheetFormatPr defaultColWidth="18.1328125" defaultRowHeight="12.75" x14ac:dyDescent="0.35"/>
  <cols>
    <col min="1" max="1" width="58.59765625" style="888" customWidth="1"/>
    <col min="2" max="2" width="18.1328125" style="886" customWidth="1"/>
    <col min="3" max="7" width="18.1328125" style="888" customWidth="1"/>
    <col min="8" max="8" width="18.1328125" style="886" customWidth="1"/>
    <col min="9" max="9" width="18.1328125" style="888"/>
    <col min="10" max="10" width="18.1328125" style="890"/>
    <col min="11" max="16384" width="18.1328125" style="888"/>
  </cols>
  <sheetData>
    <row r="1" spans="1:11" ht="15" x14ac:dyDescent="0.4">
      <c r="A1" s="885" t="str">
        <f>'2 Provider Data'!A2:C2</f>
        <v>MEDICAID SCHOOL PROGRAM COST REPORT</v>
      </c>
      <c r="C1" s="887" t="s">
        <v>17</v>
      </c>
      <c r="H1" s="889" t="s">
        <v>54</v>
      </c>
    </row>
    <row r="2" spans="1:11" ht="15" x14ac:dyDescent="0.4">
      <c r="A2" s="885" t="s">
        <v>76</v>
      </c>
      <c r="C2" s="887"/>
      <c r="E2" s="891"/>
      <c r="F2" s="891"/>
      <c r="G2" s="891"/>
      <c r="H2" s="889">
        <f>'2 Provider Data'!$D$3</f>
        <v>0</v>
      </c>
    </row>
    <row r="3" spans="1:11" ht="15" x14ac:dyDescent="0.4">
      <c r="A3" s="892"/>
      <c r="B3" s="885"/>
      <c r="C3" s="885"/>
      <c r="D3" s="885"/>
      <c r="E3" s="885"/>
      <c r="F3" s="885"/>
      <c r="G3" s="885"/>
      <c r="H3" s="893">
        <f>'1 Certification Page'!J20</f>
        <v>0</v>
      </c>
      <c r="I3" s="885"/>
    </row>
    <row r="4" spans="1:11" ht="15" x14ac:dyDescent="0.4">
      <c r="C4" s="887"/>
      <c r="F4" s="894">
        <f>'1 Certification Page'!D15</f>
        <v>44013</v>
      </c>
      <c r="G4" s="895" t="s">
        <v>63</v>
      </c>
      <c r="H4" s="894">
        <f>'1 Certification Page'!D17</f>
        <v>44377</v>
      </c>
    </row>
    <row r="5" spans="1:11" ht="15" x14ac:dyDescent="0.4">
      <c r="A5" s="885" t="s">
        <v>116</v>
      </c>
      <c r="B5" s="896"/>
      <c r="C5" s="1189" t="s">
        <v>229</v>
      </c>
      <c r="D5" s="1190"/>
      <c r="E5" s="1190"/>
      <c r="F5" s="1190"/>
      <c r="G5" s="1190"/>
    </row>
    <row r="6" spans="1:11" ht="28.5" customHeight="1" thickBot="1" x14ac:dyDescent="0.4">
      <c r="I6" s="897"/>
    </row>
    <row r="7" spans="1:11" ht="13.15" x14ac:dyDescent="0.4">
      <c r="A7" s="915"/>
      <c r="B7" s="916" t="s">
        <v>20</v>
      </c>
      <c r="C7" s="917" t="s">
        <v>37</v>
      </c>
      <c r="D7" s="918"/>
      <c r="E7" s="918"/>
      <c r="F7" s="1188" t="s">
        <v>38</v>
      </c>
      <c r="G7" s="1188"/>
      <c r="H7" s="1188"/>
    </row>
    <row r="8" spans="1:11" ht="15" customHeight="1" x14ac:dyDescent="0.35">
      <c r="A8" s="919" t="s">
        <v>36</v>
      </c>
      <c r="B8" s="898" t="s">
        <v>21</v>
      </c>
      <c r="C8" s="899" t="s">
        <v>23</v>
      </c>
      <c r="D8" s="899" t="s">
        <v>12</v>
      </c>
      <c r="E8" s="899" t="s">
        <v>12</v>
      </c>
      <c r="F8" s="900" t="s">
        <v>3</v>
      </c>
      <c r="G8" s="901" t="s">
        <v>33</v>
      </c>
      <c r="H8" s="920" t="s">
        <v>19</v>
      </c>
      <c r="I8" s="902"/>
    </row>
    <row r="9" spans="1:11" ht="15" customHeight="1" thickBot="1" x14ac:dyDescent="0.4">
      <c r="A9" s="925" t="s">
        <v>68</v>
      </c>
      <c r="B9" s="1124" t="s">
        <v>22</v>
      </c>
      <c r="C9" s="899" t="s">
        <v>24</v>
      </c>
      <c r="D9" s="899" t="s">
        <v>26</v>
      </c>
      <c r="E9" s="899" t="s">
        <v>88</v>
      </c>
      <c r="F9" s="1125" t="s">
        <v>25</v>
      </c>
      <c r="G9" s="1126" t="s">
        <v>34</v>
      </c>
      <c r="H9" s="1127" t="s">
        <v>18</v>
      </c>
      <c r="I9" s="903"/>
      <c r="J9" s="904"/>
      <c r="K9" s="905"/>
    </row>
    <row r="10" spans="1:11" x14ac:dyDescent="0.35">
      <c r="A10" s="921"/>
      <c r="B10" s="1128"/>
      <c r="C10" s="1129"/>
      <c r="D10" s="1129"/>
      <c r="E10" s="1129"/>
      <c r="F10" s="1129"/>
      <c r="G10" s="1130"/>
      <c r="H10" s="1131"/>
    </row>
    <row r="11" spans="1:11" ht="24" customHeight="1" x14ac:dyDescent="0.35">
      <c r="A11" s="922" t="s">
        <v>77</v>
      </c>
      <c r="B11" s="1132">
        <v>0.26615816940987558</v>
      </c>
      <c r="C11" s="741">
        <v>0.36157062352299579</v>
      </c>
      <c r="D11" s="741">
        <f>C11</f>
        <v>0.36157062352299579</v>
      </c>
      <c r="E11" s="741"/>
      <c r="F11" s="741"/>
      <c r="G11" s="741"/>
      <c r="H11" s="1133"/>
      <c r="I11" s="906"/>
      <c r="J11" s="907"/>
      <c r="K11" s="886"/>
    </row>
    <row r="12" spans="1:11" ht="24" customHeight="1" x14ac:dyDescent="0.35">
      <c r="A12" s="922" t="s">
        <v>78</v>
      </c>
      <c r="B12" s="1132">
        <v>6.1287300950086977E-2</v>
      </c>
      <c r="C12" s="741">
        <v>8.3257589529176501E-2</v>
      </c>
      <c r="D12" s="741"/>
      <c r="E12" s="741"/>
      <c r="F12" s="741"/>
      <c r="G12" s="741"/>
      <c r="H12" s="1133"/>
      <c r="I12" s="906"/>
      <c r="J12" s="907"/>
      <c r="K12" s="886"/>
    </row>
    <row r="13" spans="1:11" ht="24" customHeight="1" x14ac:dyDescent="0.35">
      <c r="A13" s="922" t="s">
        <v>79</v>
      </c>
      <c r="B13" s="1132">
        <v>0</v>
      </c>
      <c r="C13" s="741">
        <v>0</v>
      </c>
      <c r="D13" s="741"/>
      <c r="E13" s="741">
        <f>C13</f>
        <v>0</v>
      </c>
      <c r="F13" s="741"/>
      <c r="G13" s="741"/>
      <c r="H13" s="1133"/>
      <c r="I13" s="906"/>
      <c r="J13" s="907"/>
      <c r="K13" s="886"/>
    </row>
    <row r="14" spans="1:11" ht="24" customHeight="1" x14ac:dyDescent="0.35">
      <c r="A14" s="922" t="s">
        <v>80</v>
      </c>
      <c r="B14" s="1132">
        <v>0</v>
      </c>
      <c r="C14" s="741">
        <v>0</v>
      </c>
      <c r="D14" s="741"/>
      <c r="E14" s="741"/>
      <c r="F14" s="741"/>
      <c r="G14" s="741"/>
      <c r="H14" s="1133"/>
      <c r="I14" s="906"/>
      <c r="J14" s="907"/>
      <c r="K14" s="886"/>
    </row>
    <row r="15" spans="1:11" ht="24" customHeight="1" x14ac:dyDescent="0.35">
      <c r="A15" s="922" t="s">
        <v>81</v>
      </c>
      <c r="B15" s="1132">
        <v>0.30643650475043488</v>
      </c>
      <c r="C15" s="741">
        <v>0.41628794764588251</v>
      </c>
      <c r="D15" s="741"/>
      <c r="E15" s="741"/>
      <c r="F15" s="741"/>
      <c r="G15" s="741"/>
      <c r="H15" s="1133"/>
      <c r="I15" s="906"/>
      <c r="J15" s="907"/>
      <c r="K15" s="886"/>
    </row>
    <row r="16" spans="1:11" ht="24" customHeight="1" x14ac:dyDescent="0.35">
      <c r="A16" s="922" t="s">
        <v>82</v>
      </c>
      <c r="B16" s="1132">
        <v>0</v>
      </c>
      <c r="C16" s="741">
        <v>0</v>
      </c>
      <c r="D16" s="741" t="s">
        <v>17</v>
      </c>
      <c r="E16" s="741"/>
      <c r="F16" s="741">
        <f>C16</f>
        <v>0</v>
      </c>
      <c r="G16" s="741">
        <v>1</v>
      </c>
      <c r="H16" s="1133">
        <f>F16*G16</f>
        <v>0</v>
      </c>
      <c r="I16" s="906"/>
      <c r="J16" s="907"/>
      <c r="K16" s="886"/>
    </row>
    <row r="17" spans="1:12" ht="24" customHeight="1" x14ac:dyDescent="0.35">
      <c r="A17" s="922" t="s">
        <v>83</v>
      </c>
      <c r="B17" s="1132">
        <v>3.6130068245684463E-3</v>
      </c>
      <c r="C17" s="741">
        <v>4.9081985093619336E-3</v>
      </c>
      <c r="D17" s="741"/>
      <c r="E17" s="741"/>
      <c r="F17" s="741"/>
      <c r="G17" s="741"/>
      <c r="H17" s="1133"/>
      <c r="I17" s="906"/>
      <c r="J17" s="907"/>
      <c r="K17" s="886"/>
    </row>
    <row r="18" spans="1:12" ht="24" customHeight="1" x14ac:dyDescent="0.35">
      <c r="A18" s="922" t="s">
        <v>84</v>
      </c>
      <c r="B18" s="1132">
        <v>4.0144520272982739E-4</v>
      </c>
      <c r="C18" s="741">
        <v>5.4535538992910384E-4</v>
      </c>
      <c r="D18" s="741"/>
      <c r="E18" s="741"/>
      <c r="F18" s="741">
        <f>C18</f>
        <v>5.4535538992910384E-4</v>
      </c>
      <c r="G18" s="741">
        <v>1</v>
      </c>
      <c r="H18" s="1133">
        <f>F18*G18</f>
        <v>5.4535538992910384E-4</v>
      </c>
      <c r="I18" s="906"/>
      <c r="J18" s="907"/>
      <c r="K18" s="886"/>
    </row>
    <row r="19" spans="1:12" ht="24" customHeight="1" x14ac:dyDescent="0.35">
      <c r="A19" s="922" t="s">
        <v>85</v>
      </c>
      <c r="B19" s="1132">
        <v>6.6907533788304564E-4</v>
      </c>
      <c r="C19" s="741">
        <v>9.0892564988183952E-4</v>
      </c>
      <c r="D19" s="741"/>
      <c r="E19" s="741"/>
      <c r="F19" s="741"/>
      <c r="G19" s="741"/>
      <c r="H19" s="1133"/>
      <c r="I19" s="906"/>
      <c r="J19" s="907"/>
      <c r="K19" s="886"/>
    </row>
    <row r="20" spans="1:12" ht="24" customHeight="1" x14ac:dyDescent="0.35">
      <c r="A20" s="922" t="s">
        <v>117</v>
      </c>
      <c r="B20" s="1132">
        <v>5.1251170881841293E-2</v>
      </c>
      <c r="C20" s="741">
        <v>6.9623704780948911E-2</v>
      </c>
      <c r="D20" s="741"/>
      <c r="E20" s="741"/>
      <c r="F20" s="741">
        <f>C20</f>
        <v>6.9623704780948911E-2</v>
      </c>
      <c r="G20" s="741">
        <v>0.5</v>
      </c>
      <c r="H20" s="1133">
        <f>F20*G20</f>
        <v>3.4811852390474456E-2</v>
      </c>
      <c r="I20" s="906"/>
      <c r="J20" s="907"/>
      <c r="K20" s="886"/>
    </row>
    <row r="21" spans="1:12" ht="24" customHeight="1" x14ac:dyDescent="0.35">
      <c r="A21" s="922" t="s">
        <v>120</v>
      </c>
      <c r="B21" s="1132">
        <v>3.7066773718720726E-2</v>
      </c>
      <c r="C21" s="741">
        <v>5.0354481003453917E-2</v>
      </c>
      <c r="D21" s="741"/>
      <c r="E21" s="741"/>
      <c r="F21" s="741"/>
      <c r="G21" s="741"/>
      <c r="H21" s="1133"/>
      <c r="I21" s="906"/>
      <c r="J21" s="907"/>
      <c r="K21" s="886"/>
    </row>
    <row r="22" spans="1:12" ht="24" customHeight="1" x14ac:dyDescent="0.35">
      <c r="A22" s="922" t="s">
        <v>86</v>
      </c>
      <c r="B22" s="1132">
        <v>4.0144520272982739E-4</v>
      </c>
      <c r="C22" s="741">
        <v>5.4535538992910384E-4</v>
      </c>
      <c r="D22" s="741"/>
      <c r="E22" s="741"/>
      <c r="F22" s="741">
        <f>C22</f>
        <v>5.4535538992910384E-4</v>
      </c>
      <c r="G22" s="741">
        <v>0.5</v>
      </c>
      <c r="H22" s="1133">
        <f>F22*G22</f>
        <v>2.7267769496455192E-4</v>
      </c>
      <c r="I22" s="906"/>
      <c r="J22" s="907"/>
      <c r="K22" s="886"/>
    </row>
    <row r="23" spans="1:12" ht="24" customHeight="1" x14ac:dyDescent="0.35">
      <c r="A23" s="922" t="s">
        <v>87</v>
      </c>
      <c r="B23" s="1132">
        <v>1.3381506757660912E-4</v>
      </c>
      <c r="C23" s="741">
        <v>1.8178512997636792E-4</v>
      </c>
      <c r="D23" s="741"/>
      <c r="E23" s="741"/>
      <c r="F23" s="741"/>
      <c r="G23" s="741"/>
      <c r="H23" s="1133"/>
      <c r="I23" s="906"/>
      <c r="J23" s="907"/>
      <c r="K23" s="886"/>
    </row>
    <row r="24" spans="1:12" ht="24" customHeight="1" x14ac:dyDescent="0.35">
      <c r="A24" s="922" t="s">
        <v>118</v>
      </c>
      <c r="B24" s="1132">
        <v>3.3453766894152282E-3</v>
      </c>
      <c r="C24" s="741">
        <v>4.5446282494091975E-3</v>
      </c>
      <c r="D24" s="741"/>
      <c r="E24" s="741"/>
      <c r="F24" s="741">
        <f>C24</f>
        <v>4.5446282494091975E-3</v>
      </c>
      <c r="G24" s="741">
        <v>0.5</v>
      </c>
      <c r="H24" s="1133">
        <f>F24*G24</f>
        <v>2.2723141247045987E-3</v>
      </c>
      <c r="I24" s="906"/>
      <c r="J24" s="907"/>
      <c r="K24" s="886"/>
    </row>
    <row r="25" spans="1:12" ht="24" customHeight="1" x14ac:dyDescent="0.35">
      <c r="A25" s="922" t="s">
        <v>119</v>
      </c>
      <c r="B25" s="1132">
        <v>5.3526027030643651E-3</v>
      </c>
      <c r="C25" s="741">
        <v>7.2714051990547162E-3</v>
      </c>
      <c r="D25" s="741"/>
      <c r="E25" s="741"/>
      <c r="F25" s="741"/>
      <c r="G25" s="741"/>
      <c r="H25" s="1133"/>
      <c r="I25" s="906"/>
      <c r="J25" s="907"/>
      <c r="K25" s="886"/>
    </row>
    <row r="26" spans="1:12" ht="24" customHeight="1" x14ac:dyDescent="0.35">
      <c r="A26" s="922" t="s">
        <v>67</v>
      </c>
      <c r="B26" s="1132">
        <v>0.26388331326107317</v>
      </c>
      <c r="C26" s="741"/>
      <c r="D26" s="741"/>
      <c r="E26" s="741"/>
      <c r="F26" s="741"/>
      <c r="G26" s="741"/>
      <c r="H26" s="1133"/>
      <c r="I26" s="906"/>
      <c r="J26" s="907"/>
      <c r="K26" s="886"/>
    </row>
    <row r="27" spans="1:12" ht="13.15" thickBot="1" x14ac:dyDescent="0.4">
      <c r="A27" s="923" t="s">
        <v>35</v>
      </c>
      <c r="B27" s="1134">
        <v>0</v>
      </c>
      <c r="C27" s="1135">
        <v>0</v>
      </c>
      <c r="D27" s="1135"/>
      <c r="E27" s="1135"/>
      <c r="F27" s="1135"/>
      <c r="G27" s="1135"/>
      <c r="H27" s="1136"/>
      <c r="I27" s="906"/>
      <c r="J27" s="907"/>
      <c r="K27" s="886"/>
    </row>
    <row r="28" spans="1:12" ht="24" customHeight="1" thickBot="1" x14ac:dyDescent="0.5">
      <c r="A28" s="924" t="s">
        <v>51</v>
      </c>
      <c r="B28" s="1137">
        <f>SUM(B11:B27)</f>
        <v>0.99999999999999989</v>
      </c>
      <c r="C28" s="1138">
        <f t="shared" ref="C28:H28" si="0">SUM(C11:C27)</f>
        <v>0.99999999999999989</v>
      </c>
      <c r="D28" s="1138">
        <f>SUM(D11:D27)</f>
        <v>0.36157062352299579</v>
      </c>
      <c r="E28" s="1138">
        <f t="shared" si="0"/>
        <v>0</v>
      </c>
      <c r="F28" s="1138">
        <f t="shared" si="0"/>
        <v>7.5259043810216308E-2</v>
      </c>
      <c r="G28" s="1138"/>
      <c r="H28" s="1139">
        <f t="shared" si="0"/>
        <v>3.7902199600072711E-2</v>
      </c>
      <c r="J28" s="907"/>
      <c r="K28" s="886"/>
    </row>
    <row r="29" spans="1:12" x14ac:dyDescent="0.35">
      <c r="C29" s="886"/>
      <c r="D29" s="886"/>
      <c r="E29" s="886"/>
      <c r="F29" s="886"/>
      <c r="G29" s="886"/>
      <c r="I29" s="886"/>
      <c r="K29" s="886"/>
      <c r="L29" s="886"/>
    </row>
    <row r="30" spans="1:12" x14ac:dyDescent="0.35">
      <c r="B30" s="908"/>
      <c r="C30" s="909"/>
      <c r="D30" s="909"/>
      <c r="E30" s="910"/>
      <c r="F30" s="911"/>
      <c r="G30" s="910"/>
      <c r="H30" s="890"/>
      <c r="I30" s="886"/>
      <c r="J30" s="888"/>
    </row>
    <row r="31" spans="1:12" x14ac:dyDescent="0.35">
      <c r="B31" s="908"/>
      <c r="C31" s="886"/>
      <c r="D31" s="886"/>
      <c r="E31" s="912"/>
      <c r="F31" s="912"/>
      <c r="K31" s="886"/>
    </row>
    <row r="32" spans="1:12" x14ac:dyDescent="0.35">
      <c r="B32" s="908"/>
      <c r="C32" s="886"/>
      <c r="D32" s="886"/>
      <c r="E32" s="909"/>
      <c r="F32" s="909"/>
      <c r="G32" s="913"/>
      <c r="H32" s="912"/>
      <c r="I32" s="913"/>
      <c r="K32" s="886"/>
    </row>
    <row r="33" spans="3:11" x14ac:dyDescent="0.35">
      <c r="C33" s="886"/>
      <c r="D33" s="886"/>
      <c r="E33" s="914"/>
      <c r="F33" s="914"/>
      <c r="K33" s="886"/>
    </row>
    <row r="34" spans="3:11" x14ac:dyDescent="0.35">
      <c r="C34" s="886"/>
      <c r="D34" s="886"/>
      <c r="E34" s="912"/>
      <c r="F34" s="912"/>
      <c r="G34" s="913"/>
      <c r="H34" s="912"/>
      <c r="I34" s="913"/>
      <c r="K34" s="886"/>
    </row>
    <row r="35" spans="3:11" x14ac:dyDescent="0.35">
      <c r="C35" s="886"/>
      <c r="D35" s="886"/>
      <c r="E35" s="897"/>
      <c r="F35" s="897"/>
      <c r="K35" s="886"/>
    </row>
    <row r="36" spans="3:11" x14ac:dyDescent="0.35">
      <c r="C36" s="886"/>
      <c r="D36" s="886"/>
      <c r="E36" s="886"/>
      <c r="F36" s="886"/>
      <c r="K36" s="886"/>
    </row>
    <row r="37" spans="3:11" x14ac:dyDescent="0.35">
      <c r="C37" s="886"/>
      <c r="D37" s="886"/>
      <c r="E37" s="886"/>
      <c r="F37" s="886"/>
      <c r="K37" s="886"/>
    </row>
    <row r="38" spans="3:11" x14ac:dyDescent="0.35">
      <c r="C38" s="886"/>
      <c r="D38" s="886"/>
      <c r="E38" s="886"/>
      <c r="F38" s="886"/>
      <c r="K38" s="886"/>
    </row>
    <row r="39" spans="3:11" x14ac:dyDescent="0.35">
      <c r="C39" s="886"/>
      <c r="D39" s="886"/>
      <c r="E39" s="886"/>
      <c r="F39" s="886"/>
      <c r="K39" s="886"/>
    </row>
    <row r="40" spans="3:11" x14ac:dyDescent="0.35">
      <c r="C40" s="886"/>
      <c r="D40" s="886"/>
      <c r="E40" s="886"/>
      <c r="F40" s="886"/>
      <c r="K40" s="886"/>
    </row>
    <row r="41" spans="3:11" x14ac:dyDescent="0.35">
      <c r="C41" s="886"/>
      <c r="D41" s="886"/>
      <c r="E41" s="886"/>
      <c r="F41" s="886"/>
    </row>
    <row r="42" spans="3:11" x14ac:dyDescent="0.35">
      <c r="C42" s="886"/>
      <c r="D42" s="886"/>
      <c r="E42" s="886"/>
      <c r="F42" s="886"/>
    </row>
    <row r="43" spans="3:11" x14ac:dyDescent="0.35">
      <c r="C43" s="886"/>
      <c r="D43" s="886"/>
      <c r="E43" s="886"/>
      <c r="F43" s="886"/>
    </row>
  </sheetData>
  <sheetProtection algorithmName="SHA-512" hashValue="oAB8V2AMo4JwpUaVXkTEvPh51heU3/AFRsdun725o7Ry3a/EH7gCcraE0+pFdlP1b4Mc/1qkHo4CHNz9Zz1PnQ==" saltValue="b/pxJTlA1lzOkdJ/IUX5IA==" spinCount="100000" sheet="1" selectLockedCells="1"/>
  <customSheetViews>
    <customSheetView guid="{9D87EA3D-9227-4A32-8926-FF7BE3A36AF7}" showPageBreaks="1" showRuler="0" topLeftCell="H1">
      <selection activeCell="E33" sqref="E33"/>
      <pageMargins left="0.25" right="0.25" top="1" bottom="1" header="0.5" footer="0.5"/>
      <pageSetup scale="65" orientation="portrait" r:id="rId1"/>
      <headerFooter alignWithMargins="0"/>
    </customSheetView>
  </customSheetViews>
  <mergeCells count="2">
    <mergeCell ref="F7:H7"/>
    <mergeCell ref="C5:G5"/>
  </mergeCells>
  <phoneticPr fontId="4" type="noConversion"/>
  <pageMargins left="0.5" right="0.5" top="1" bottom="0.79" header="0.5" footer="0.5"/>
  <pageSetup scale="70" orientation="landscape" r:id="rId2"/>
  <headerFooter alignWithMargins="0">
    <oddFooter>&amp;L5/11/2016&amp;CPage 4&amp;RExhibit 4A-Time Study- Direct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0"/>
    <pageSetUpPr fitToPage="1"/>
  </sheetPr>
  <dimension ref="B1:L38"/>
  <sheetViews>
    <sheetView zoomScale="90" zoomScaleNormal="90" workbookViewId="0">
      <selection activeCell="B9" sqref="B9"/>
    </sheetView>
  </sheetViews>
  <sheetFormatPr defaultColWidth="9.1328125" defaultRowHeight="12.75" x14ac:dyDescent="0.35"/>
  <cols>
    <col min="1" max="1" width="0.59765625" customWidth="1"/>
    <col min="2" max="2" width="75" customWidth="1"/>
    <col min="3" max="3" width="1.3984375" hidden="1" customWidth="1"/>
    <col min="4" max="4" width="10.3984375" style="8" customWidth="1"/>
    <col min="5" max="5" width="14.1328125" customWidth="1"/>
    <col min="6" max="6" width="14.265625" customWidth="1"/>
    <col min="7" max="7" width="9" customWidth="1"/>
    <col min="8" max="8" width="13" customWidth="1"/>
    <col min="9" max="9" width="15.1328125" style="8" customWidth="1"/>
    <col min="10" max="10" width="18.3984375" customWidth="1"/>
    <col min="11" max="11" width="20.86328125" customWidth="1"/>
    <col min="12" max="12" width="15.86328125" customWidth="1"/>
  </cols>
  <sheetData>
    <row r="1" spans="2:12" ht="15" x14ac:dyDescent="0.4">
      <c r="B1" s="14"/>
      <c r="E1" s="13" t="s">
        <v>17</v>
      </c>
      <c r="J1" s="317" t="s">
        <v>55</v>
      </c>
    </row>
    <row r="2" spans="2:12" ht="15" x14ac:dyDescent="0.4">
      <c r="B2" s="14" t="s">
        <v>96</v>
      </c>
      <c r="E2" s="13"/>
      <c r="G2" s="317"/>
      <c r="H2" s="317"/>
      <c r="I2" s="317"/>
      <c r="J2" s="317">
        <f>'2 Provider Data'!$D$3</f>
        <v>0</v>
      </c>
    </row>
    <row r="3" spans="2:12" ht="17.25" x14ac:dyDescent="0.45">
      <c r="B3" s="12"/>
      <c r="C3" s="12"/>
      <c r="E3" s="11"/>
      <c r="I3"/>
      <c r="J3" s="718">
        <f>'1 Certification Page'!J20</f>
        <v>0</v>
      </c>
      <c r="K3" s="14"/>
      <c r="L3" s="14"/>
    </row>
    <row r="4" spans="2:12" ht="15" x14ac:dyDescent="0.4">
      <c r="B4" s="12"/>
      <c r="C4" s="12"/>
      <c r="E4" s="13"/>
      <c r="H4" s="6">
        <f>'1 Certification Page'!D15</f>
        <v>44013</v>
      </c>
      <c r="I4" s="7" t="s">
        <v>63</v>
      </c>
      <c r="J4" s="6">
        <f>'1 Certification Page'!D17</f>
        <v>44377</v>
      </c>
    </row>
    <row r="5" spans="2:12" ht="15" x14ac:dyDescent="0.4">
      <c r="B5" s="14" t="s">
        <v>121</v>
      </c>
      <c r="C5" s="28"/>
      <c r="D5" s="15"/>
      <c r="E5" s="29" t="s">
        <v>230</v>
      </c>
      <c r="F5" s="30"/>
      <c r="G5" s="30"/>
    </row>
    <row r="6" spans="2:12" ht="13.15" thickBot="1" x14ac:dyDescent="0.4">
      <c r="J6" s="16"/>
    </row>
    <row r="7" spans="2:12" ht="26.25" thickBot="1" x14ac:dyDescent="0.45">
      <c r="B7" s="31"/>
      <c r="C7" s="32"/>
      <c r="D7" s="33" t="s">
        <v>20</v>
      </c>
      <c r="E7" s="226" t="s">
        <v>37</v>
      </c>
      <c r="F7" s="33" t="s">
        <v>12</v>
      </c>
      <c r="G7" s="1191" t="s">
        <v>38</v>
      </c>
      <c r="H7" s="1191"/>
      <c r="I7" s="1192"/>
    </row>
    <row r="8" spans="2:12" ht="21.95" customHeight="1" x14ac:dyDescent="0.35">
      <c r="B8" s="719" t="s">
        <v>36</v>
      </c>
      <c r="C8" s="34"/>
      <c r="D8" s="17" t="s">
        <v>21</v>
      </c>
      <c r="E8" s="227" t="s">
        <v>23</v>
      </c>
      <c r="F8" s="17" t="s">
        <v>88</v>
      </c>
      <c r="G8" s="199" t="s">
        <v>3</v>
      </c>
      <c r="H8" s="17" t="s">
        <v>33</v>
      </c>
      <c r="I8" s="17" t="s">
        <v>19</v>
      </c>
      <c r="J8" s="18"/>
    </row>
    <row r="9" spans="2:12" ht="24.75" customHeight="1" thickBot="1" x14ac:dyDescent="0.4">
      <c r="B9" s="35" t="s">
        <v>68</v>
      </c>
      <c r="C9" s="36"/>
      <c r="D9" s="717" t="s">
        <v>22</v>
      </c>
      <c r="E9" s="228" t="s">
        <v>24</v>
      </c>
      <c r="F9" s="35"/>
      <c r="G9" s="229" t="s">
        <v>25</v>
      </c>
      <c r="H9" s="19" t="s">
        <v>34</v>
      </c>
      <c r="I9" s="19" t="s">
        <v>18</v>
      </c>
      <c r="J9" s="20"/>
      <c r="K9" s="21"/>
      <c r="L9" s="21"/>
    </row>
    <row r="10" spans="2:12" ht="12.2" customHeight="1" x14ac:dyDescent="0.35">
      <c r="B10" s="37"/>
      <c r="C10" s="38"/>
      <c r="D10" s="39"/>
      <c r="E10" s="728"/>
      <c r="F10" s="9"/>
      <c r="G10" s="40"/>
      <c r="H10" s="41"/>
      <c r="I10" s="42"/>
    </row>
    <row r="11" spans="2:12" ht="21.95" customHeight="1" x14ac:dyDescent="0.35">
      <c r="B11" s="43" t="s">
        <v>77</v>
      </c>
      <c r="C11" s="44" t="s">
        <v>17</v>
      </c>
      <c r="D11" s="738">
        <v>0</v>
      </c>
      <c r="E11" s="74" t="str">
        <f>IF($D$28&gt;0,D11/($D$28-$D$26),"0")</f>
        <v>0</v>
      </c>
      <c r="F11" s="74"/>
      <c r="G11" s="74" t="str">
        <f>IF(C11="No",0, E11)</f>
        <v>0</v>
      </c>
      <c r="H11" s="739">
        <v>0</v>
      </c>
      <c r="I11" s="740">
        <f>H11*G11</f>
        <v>0</v>
      </c>
      <c r="J11" s="45"/>
      <c r="K11" s="23"/>
      <c r="L11" s="8"/>
    </row>
    <row r="12" spans="2:12" ht="21.95" customHeight="1" x14ac:dyDescent="0.35">
      <c r="B12" s="43" t="s">
        <v>78</v>
      </c>
      <c r="C12" s="44"/>
      <c r="D12" s="738">
        <v>0</v>
      </c>
      <c r="E12" s="74" t="str">
        <f t="shared" ref="E12:E25" si="0">IF($D$28&gt;0,D12/($D$28-$D$26),"0")</f>
        <v>0</v>
      </c>
      <c r="F12" s="74"/>
      <c r="G12" s="74" t="str">
        <f>IF(C12="No",0, E12)</f>
        <v>0</v>
      </c>
      <c r="H12" s="739">
        <v>0</v>
      </c>
      <c r="I12" s="740">
        <f>H12*G12</f>
        <v>0</v>
      </c>
      <c r="J12" s="45"/>
      <c r="K12" s="23"/>
      <c r="L12" s="8"/>
    </row>
    <row r="13" spans="2:12" ht="21.95" customHeight="1" x14ac:dyDescent="0.35">
      <c r="B13" s="43" t="s">
        <v>79</v>
      </c>
      <c r="C13" s="44"/>
      <c r="D13" s="738">
        <v>0</v>
      </c>
      <c r="E13" s="74" t="str">
        <f t="shared" si="0"/>
        <v>0</v>
      </c>
      <c r="F13" s="74" t="str">
        <f>+E13</f>
        <v>0</v>
      </c>
      <c r="G13" s="74">
        <v>0</v>
      </c>
      <c r="H13" s="739"/>
      <c r="I13" s="740">
        <f>H13*G13</f>
        <v>0</v>
      </c>
      <c r="J13" s="45"/>
      <c r="K13" s="23"/>
      <c r="L13" s="8"/>
    </row>
    <row r="14" spans="2:12" ht="21.95" customHeight="1" x14ac:dyDescent="0.35">
      <c r="B14" s="43" t="s">
        <v>80</v>
      </c>
      <c r="C14" s="44"/>
      <c r="D14" s="738">
        <v>0</v>
      </c>
      <c r="E14" s="74" t="str">
        <f t="shared" si="0"/>
        <v>0</v>
      </c>
      <c r="F14" s="74"/>
      <c r="G14" s="74"/>
      <c r="H14" s="74">
        <v>0</v>
      </c>
      <c r="I14" s="740">
        <f>H14*G14</f>
        <v>0</v>
      </c>
      <c r="J14" s="45"/>
      <c r="K14" s="23"/>
      <c r="L14" s="8"/>
    </row>
    <row r="15" spans="2:12" ht="21.95" customHeight="1" x14ac:dyDescent="0.35">
      <c r="B15" s="43" t="s">
        <v>81</v>
      </c>
      <c r="C15" s="44"/>
      <c r="D15" s="738">
        <v>0</v>
      </c>
      <c r="E15" s="74" t="str">
        <f t="shared" si="0"/>
        <v>0</v>
      </c>
      <c r="F15" s="74"/>
      <c r="G15" s="74"/>
      <c r="H15" s="739"/>
      <c r="I15" s="740">
        <f>H15*G15</f>
        <v>0</v>
      </c>
      <c r="J15" s="45"/>
      <c r="K15" s="23"/>
      <c r="L15" s="8"/>
    </row>
    <row r="16" spans="2:12" ht="21.95" customHeight="1" x14ac:dyDescent="0.35">
      <c r="B16" s="43" t="s">
        <v>82</v>
      </c>
      <c r="C16" s="44"/>
      <c r="D16" s="738">
        <v>0</v>
      </c>
      <c r="E16" s="74" t="str">
        <f t="shared" si="0"/>
        <v>0</v>
      </c>
      <c r="F16" s="741"/>
      <c r="G16" s="74" t="str">
        <f>IF(C16="No",0, E16)</f>
        <v>0</v>
      </c>
      <c r="H16" s="739">
        <v>0</v>
      </c>
      <c r="I16" s="740">
        <f t="shared" ref="I16:I25" si="1">H16*G16</f>
        <v>0</v>
      </c>
      <c r="J16" s="45"/>
      <c r="K16" s="23"/>
      <c r="L16" s="8"/>
    </row>
    <row r="17" spans="2:12" ht="21.95" customHeight="1" x14ac:dyDescent="0.35">
      <c r="B17" s="43" t="s">
        <v>83</v>
      </c>
      <c r="C17" s="44"/>
      <c r="D17" s="738">
        <v>0</v>
      </c>
      <c r="E17" s="74" t="str">
        <f t="shared" si="0"/>
        <v>0</v>
      </c>
      <c r="F17" s="74"/>
      <c r="G17" s="74"/>
      <c r="H17" s="739"/>
      <c r="I17" s="740">
        <f t="shared" si="1"/>
        <v>0</v>
      </c>
      <c r="J17" s="45"/>
      <c r="K17" s="23"/>
      <c r="L17" s="8"/>
    </row>
    <row r="18" spans="2:12" ht="21.95" customHeight="1" x14ac:dyDescent="0.35">
      <c r="B18" s="46" t="s">
        <v>84</v>
      </c>
      <c r="C18" s="44"/>
      <c r="D18" s="738">
        <v>0</v>
      </c>
      <c r="E18" s="74" t="str">
        <f t="shared" si="0"/>
        <v>0</v>
      </c>
      <c r="F18" s="74"/>
      <c r="G18" s="74" t="str">
        <f>IF(C18="No",0, E18)</f>
        <v>0</v>
      </c>
      <c r="H18" s="74">
        <v>0</v>
      </c>
      <c r="I18" s="740">
        <f t="shared" si="1"/>
        <v>0</v>
      </c>
      <c r="J18" s="45"/>
      <c r="K18" s="23"/>
      <c r="L18" s="8"/>
    </row>
    <row r="19" spans="2:12" ht="21.95" customHeight="1" x14ac:dyDescent="0.35">
      <c r="B19" s="43" t="s">
        <v>85</v>
      </c>
      <c r="C19" s="44"/>
      <c r="D19" s="738">
        <v>0</v>
      </c>
      <c r="E19" s="74" t="str">
        <f t="shared" si="0"/>
        <v>0</v>
      </c>
      <c r="F19" s="74"/>
      <c r="G19" s="74"/>
      <c r="H19" s="739"/>
      <c r="I19" s="740">
        <f t="shared" si="1"/>
        <v>0</v>
      </c>
      <c r="J19" s="45"/>
      <c r="K19" s="23"/>
      <c r="L19" s="8"/>
    </row>
    <row r="20" spans="2:12" ht="21.95" customHeight="1" x14ac:dyDescent="0.35">
      <c r="B20" s="43" t="s">
        <v>117</v>
      </c>
      <c r="C20" s="44"/>
      <c r="D20" s="738">
        <v>0</v>
      </c>
      <c r="E20" s="74" t="str">
        <f t="shared" si="0"/>
        <v>0</v>
      </c>
      <c r="F20" s="74"/>
      <c r="G20" s="74" t="str">
        <f>IF(C20="No",0, E20)</f>
        <v>0</v>
      </c>
      <c r="H20" s="74">
        <v>0</v>
      </c>
      <c r="I20" s="740">
        <f t="shared" si="1"/>
        <v>0</v>
      </c>
      <c r="J20" s="45"/>
      <c r="K20" s="23"/>
      <c r="L20" s="8"/>
    </row>
    <row r="21" spans="2:12" ht="21.95" customHeight="1" x14ac:dyDescent="0.35">
      <c r="B21" s="43" t="s">
        <v>120</v>
      </c>
      <c r="C21" s="44"/>
      <c r="D21" s="738">
        <v>0</v>
      </c>
      <c r="E21" s="74" t="str">
        <f t="shared" si="0"/>
        <v>0</v>
      </c>
      <c r="F21" s="74"/>
      <c r="G21" s="74"/>
      <c r="H21" s="739"/>
      <c r="I21" s="740">
        <f t="shared" si="1"/>
        <v>0</v>
      </c>
      <c r="J21" s="45"/>
      <c r="K21" s="23"/>
      <c r="L21" s="8"/>
    </row>
    <row r="22" spans="2:12" ht="21.95" customHeight="1" x14ac:dyDescent="0.35">
      <c r="B22" s="43" t="s">
        <v>86</v>
      </c>
      <c r="C22" s="44"/>
      <c r="D22" s="738">
        <v>0</v>
      </c>
      <c r="E22" s="74" t="str">
        <f t="shared" si="0"/>
        <v>0</v>
      </c>
      <c r="F22" s="74"/>
      <c r="G22" s="74" t="str">
        <f>IF(C22="No",0, E22)</f>
        <v>0</v>
      </c>
      <c r="H22" s="74">
        <v>0</v>
      </c>
      <c r="I22" s="740">
        <f t="shared" si="1"/>
        <v>0</v>
      </c>
      <c r="J22" s="45"/>
      <c r="K22" s="23"/>
      <c r="L22" s="8"/>
    </row>
    <row r="23" spans="2:12" ht="21.95" customHeight="1" x14ac:dyDescent="0.35">
      <c r="B23" s="43" t="s">
        <v>87</v>
      </c>
      <c r="C23" s="44"/>
      <c r="D23" s="738">
        <v>0</v>
      </c>
      <c r="E23" s="74" t="str">
        <f t="shared" si="0"/>
        <v>0</v>
      </c>
      <c r="F23" s="74"/>
      <c r="G23" s="74"/>
      <c r="H23" s="739"/>
      <c r="I23" s="740">
        <f t="shared" si="1"/>
        <v>0</v>
      </c>
      <c r="J23" s="45"/>
      <c r="K23" s="23"/>
      <c r="L23" s="8"/>
    </row>
    <row r="24" spans="2:12" ht="21.95" customHeight="1" x14ac:dyDescent="0.35">
      <c r="B24" s="43" t="s">
        <v>118</v>
      </c>
      <c r="C24" s="44"/>
      <c r="D24" s="738">
        <v>0</v>
      </c>
      <c r="E24" s="74" t="str">
        <f t="shared" si="0"/>
        <v>0</v>
      </c>
      <c r="F24" s="74"/>
      <c r="G24" s="74" t="str">
        <f>IF(C24="No",0, E24)</f>
        <v>0</v>
      </c>
      <c r="H24" s="74">
        <v>0</v>
      </c>
      <c r="I24" s="740">
        <f t="shared" si="1"/>
        <v>0</v>
      </c>
      <c r="J24" s="45"/>
      <c r="K24" s="23"/>
      <c r="L24" s="8"/>
    </row>
    <row r="25" spans="2:12" x14ac:dyDescent="0.35">
      <c r="B25" s="46" t="s">
        <v>119</v>
      </c>
      <c r="C25" s="44"/>
      <c r="D25" s="738">
        <v>0</v>
      </c>
      <c r="E25" s="74" t="str">
        <f t="shared" si="0"/>
        <v>0</v>
      </c>
      <c r="F25" s="74"/>
      <c r="G25" s="74"/>
      <c r="H25" s="739">
        <v>0</v>
      </c>
      <c r="I25" s="740">
        <f t="shared" si="1"/>
        <v>0</v>
      </c>
      <c r="J25" s="45"/>
      <c r="K25" s="23"/>
      <c r="L25" s="8"/>
    </row>
    <row r="26" spans="2:12" ht="21.95" customHeight="1" x14ac:dyDescent="0.35">
      <c r="B26" s="43" t="s">
        <v>67</v>
      </c>
      <c r="C26" s="44"/>
      <c r="D26" s="738">
        <v>0</v>
      </c>
      <c r="E26" s="74" t="s">
        <v>66</v>
      </c>
      <c r="F26" s="74"/>
      <c r="G26" s="74" t="str">
        <f>IF(C26="No",0, E26)</f>
        <v xml:space="preserve">     -</v>
      </c>
      <c r="H26" s="74">
        <v>0</v>
      </c>
      <c r="I26" s="740"/>
      <c r="J26" s="45"/>
      <c r="K26" s="23"/>
      <c r="L26" s="8"/>
    </row>
    <row r="27" spans="2:12" x14ac:dyDescent="0.35">
      <c r="B27" s="47" t="s">
        <v>122</v>
      </c>
      <c r="C27" s="48"/>
      <c r="D27" s="79">
        <v>0</v>
      </c>
      <c r="E27" s="79">
        <f>IF(D26&gt;0,D27/($D$28-$D$26),0)</f>
        <v>0</v>
      </c>
      <c r="F27" s="79"/>
      <c r="G27" s="79">
        <f>IF(C27="No",0, E27)</f>
        <v>0</v>
      </c>
      <c r="H27" s="742">
        <v>0</v>
      </c>
      <c r="I27" s="80">
        <v>0</v>
      </c>
      <c r="J27" s="45"/>
      <c r="K27" s="23"/>
      <c r="L27" s="8"/>
    </row>
    <row r="28" spans="2:12" ht="24" customHeight="1" thickBot="1" x14ac:dyDescent="0.45">
      <c r="B28" s="49" t="s">
        <v>51</v>
      </c>
      <c r="C28" s="50"/>
      <c r="D28" s="745">
        <f>SUM(D11:D27)</f>
        <v>0</v>
      </c>
      <c r="E28" s="729">
        <f>SUM(E11:E27)</f>
        <v>0</v>
      </c>
      <c r="F28" s="746">
        <f>SUM(F11:F27)</f>
        <v>0</v>
      </c>
      <c r="G28" s="729"/>
      <c r="H28" s="729"/>
      <c r="I28" s="729">
        <f>SUM(I11:I27)</f>
        <v>0</v>
      </c>
      <c r="K28" s="8"/>
      <c r="L28" s="8"/>
    </row>
    <row r="29" spans="2:12" x14ac:dyDescent="0.35">
      <c r="E29" s="8"/>
      <c r="F29" s="8"/>
      <c r="G29" s="8"/>
      <c r="H29" s="8"/>
      <c r="J29" s="8"/>
      <c r="K29" s="8"/>
      <c r="L29" s="8"/>
    </row>
    <row r="30" spans="2:12" x14ac:dyDescent="0.35">
      <c r="E30" s="24"/>
      <c r="F30" s="25"/>
      <c r="G30" s="26"/>
      <c r="H30" s="25"/>
    </row>
    <row r="31" spans="2:12" x14ac:dyDescent="0.35">
      <c r="E31" s="8"/>
      <c r="F31" s="8"/>
      <c r="G31" s="8"/>
      <c r="K31" s="8"/>
    </row>
    <row r="32" spans="2:12" x14ac:dyDescent="0.35">
      <c r="E32" s="8"/>
      <c r="F32" s="8"/>
      <c r="G32" s="8"/>
      <c r="K32" s="8"/>
    </row>
    <row r="33" spans="5:11" x14ac:dyDescent="0.35">
      <c r="E33" s="8"/>
      <c r="F33" s="8"/>
      <c r="G33" s="8"/>
      <c r="K33" s="8"/>
    </row>
    <row r="34" spans="5:11" x14ac:dyDescent="0.35">
      <c r="E34" s="8"/>
      <c r="F34" s="8"/>
      <c r="G34" s="8"/>
      <c r="K34" s="8"/>
    </row>
    <row r="35" spans="5:11" x14ac:dyDescent="0.35">
      <c r="E35" s="8"/>
      <c r="F35" s="8"/>
      <c r="G35" s="8"/>
      <c r="K35" s="8"/>
    </row>
    <row r="36" spans="5:11" x14ac:dyDescent="0.35">
      <c r="E36" s="8"/>
      <c r="F36" s="8"/>
      <c r="G36" s="8"/>
    </row>
    <row r="37" spans="5:11" x14ac:dyDescent="0.35">
      <c r="E37" s="8"/>
      <c r="F37" s="8"/>
      <c r="G37" s="8"/>
    </row>
    <row r="38" spans="5:11" x14ac:dyDescent="0.35">
      <c r="E38" s="8"/>
      <c r="F38" s="8"/>
      <c r="G38" s="8"/>
    </row>
  </sheetData>
  <sheetProtection password="9823" sheet="1" selectLockedCells="1"/>
  <mergeCells count="1">
    <mergeCell ref="G7:I7"/>
  </mergeCells>
  <phoneticPr fontId="4" type="noConversion"/>
  <pageMargins left="0.5" right="0.5" top="1" bottom="0.87" header="0.5" footer="0.5"/>
  <pageSetup scale="76" orientation="landscape" r:id="rId1"/>
  <headerFooter alignWithMargins="0">
    <oddFooter>&amp;L5/11/2016&amp;CPage 5
&amp;RExhibit 4B- Time Study - TCM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K37"/>
  <sheetViews>
    <sheetView zoomScale="90" zoomScaleNormal="90" workbookViewId="0">
      <selection activeCell="B14" sqref="B14"/>
    </sheetView>
  </sheetViews>
  <sheetFormatPr defaultColWidth="9.1328125" defaultRowHeight="12.75" x14ac:dyDescent="0.35"/>
  <cols>
    <col min="1" max="1" width="13.1328125" customWidth="1"/>
    <col min="2" max="2" width="66.86328125" customWidth="1"/>
    <col min="3" max="3" width="0.73046875" style="8" customWidth="1"/>
    <col min="4" max="6" width="21.73046875" style="52" customWidth="1"/>
    <col min="7" max="7" width="21.73046875" style="53" customWidth="1"/>
    <col min="8" max="8" width="21.73046875" style="52" customWidth="1"/>
    <col min="9" max="9" width="13" customWidth="1"/>
    <col min="10" max="10" width="20.86328125" customWidth="1"/>
    <col min="11" max="11" width="15.86328125" customWidth="1"/>
  </cols>
  <sheetData>
    <row r="1" spans="1:11" ht="15" x14ac:dyDescent="0.4">
      <c r="A1" s="14" t="str">
        <f>'2 Provider Data'!A2:C2</f>
        <v>MEDICAID SCHOOL PROGRAM COST REPORT</v>
      </c>
      <c r="D1" s="51" t="s">
        <v>17</v>
      </c>
      <c r="I1" s="317" t="s">
        <v>56</v>
      </c>
    </row>
    <row r="2" spans="1:11" ht="15" x14ac:dyDescent="0.4">
      <c r="A2" s="12" t="s">
        <v>98</v>
      </c>
      <c r="B2" s="12"/>
      <c r="D2" s="51"/>
      <c r="E2" s="1193">
        <f>'2 Provider Data'!$D$3</f>
        <v>0</v>
      </c>
      <c r="F2" s="1194"/>
      <c r="G2" s="1194"/>
      <c r="H2" s="1194"/>
      <c r="I2" s="1194"/>
    </row>
    <row r="3" spans="1:11" ht="17.25" x14ac:dyDescent="0.45">
      <c r="A3" s="12"/>
      <c r="B3" s="12"/>
      <c r="D3" s="54"/>
      <c r="F3" s="1195">
        <f>'2 Provider Data'!E4</f>
        <v>0</v>
      </c>
      <c r="G3" s="1195"/>
      <c r="H3" s="1195"/>
      <c r="I3" s="1196"/>
    </row>
    <row r="4" spans="1:11" ht="15" x14ac:dyDescent="0.4">
      <c r="B4" s="12"/>
      <c r="D4" s="51"/>
      <c r="G4" s="6">
        <f>'1 Certification Page'!D15</f>
        <v>44013</v>
      </c>
      <c r="H4" s="7" t="s">
        <v>63</v>
      </c>
      <c r="I4" s="6">
        <f>'1 Certification Page'!D17</f>
        <v>44377</v>
      </c>
    </row>
    <row r="5" spans="1:11" ht="21" customHeight="1" x14ac:dyDescent="0.4">
      <c r="A5" s="14" t="s">
        <v>123</v>
      </c>
      <c r="B5" s="730"/>
      <c r="E5" s="55" t="s">
        <v>229</v>
      </c>
      <c r="F5" s="56"/>
    </row>
    <row r="6" spans="1:11" ht="27.2" customHeight="1" thickBot="1" x14ac:dyDescent="0.4">
      <c r="B6" s="57"/>
      <c r="C6" s="58"/>
      <c r="H6" s="59"/>
    </row>
    <row r="7" spans="1:11" ht="13.15" x14ac:dyDescent="0.4">
      <c r="A7" s="1"/>
      <c r="B7" s="12"/>
      <c r="C7" s="60"/>
      <c r="D7" s="61" t="s">
        <v>20</v>
      </c>
      <c r="E7" s="62" t="s">
        <v>37</v>
      </c>
      <c r="F7" s="1197" t="s">
        <v>38</v>
      </c>
      <c r="G7" s="1197"/>
      <c r="H7" s="1197"/>
    </row>
    <row r="8" spans="1:11" x14ac:dyDescent="0.35">
      <c r="A8" s="1"/>
      <c r="B8" s="63" t="s">
        <v>36</v>
      </c>
      <c r="C8" s="64"/>
      <c r="D8" s="65" t="s">
        <v>21</v>
      </c>
      <c r="E8" s="65" t="s">
        <v>23</v>
      </c>
      <c r="F8" s="65" t="s">
        <v>3</v>
      </c>
      <c r="G8" s="65" t="s">
        <v>33</v>
      </c>
      <c r="H8" s="65" t="s">
        <v>19</v>
      </c>
      <c r="I8" s="18"/>
    </row>
    <row r="9" spans="1:11" ht="13.15" thickBot="1" x14ac:dyDescent="0.4">
      <c r="A9" s="1"/>
      <c r="B9" t="s">
        <v>68</v>
      </c>
      <c r="C9" s="66"/>
      <c r="D9" s="67" t="s">
        <v>22</v>
      </c>
      <c r="E9" s="68" t="s">
        <v>24</v>
      </c>
      <c r="F9" s="68" t="s">
        <v>25</v>
      </c>
      <c r="G9" s="68" t="s">
        <v>34</v>
      </c>
      <c r="H9" s="68" t="s">
        <v>18</v>
      </c>
      <c r="I9" s="20"/>
      <c r="J9" s="21"/>
      <c r="K9" s="21"/>
    </row>
    <row r="10" spans="1:11" x14ac:dyDescent="0.35">
      <c r="A10" s="1"/>
      <c r="B10" s="69"/>
      <c r="C10" s="38"/>
      <c r="D10" s="70"/>
      <c r="E10" s="70"/>
      <c r="F10" s="70"/>
      <c r="G10" s="71"/>
      <c r="H10" s="72"/>
    </row>
    <row r="11" spans="1:11" ht="21.75" customHeight="1" x14ac:dyDescent="0.35">
      <c r="A11" s="1"/>
      <c r="B11" s="73" t="s">
        <v>77</v>
      </c>
      <c r="C11" s="44" t="s">
        <v>17</v>
      </c>
      <c r="D11" s="738"/>
      <c r="E11" s="720" t="str">
        <f>IF($D$28&gt;0,D11/($D$28-$D$26),"0")</f>
        <v>0</v>
      </c>
      <c r="F11" s="74"/>
      <c r="G11" s="74"/>
      <c r="H11" s="74"/>
      <c r="I11" s="22"/>
      <c r="J11" s="23"/>
      <c r="K11" s="8"/>
    </row>
    <row r="12" spans="1:11" ht="21.75" customHeight="1" x14ac:dyDescent="0.35">
      <c r="A12" s="1"/>
      <c r="B12" s="73" t="s">
        <v>78</v>
      </c>
      <c r="C12" s="721"/>
      <c r="D12" s="738"/>
      <c r="E12" s="720" t="str">
        <f t="shared" ref="E12:E27" si="0">IF($D$28&gt;0,D12/($D$28-$D$26),"0")</f>
        <v>0</v>
      </c>
      <c r="F12" s="720"/>
      <c r="G12" s="722"/>
      <c r="H12" s="723"/>
      <c r="I12" s="22"/>
      <c r="J12" s="23"/>
      <c r="K12" s="8"/>
    </row>
    <row r="13" spans="1:11" ht="21.75" customHeight="1" x14ac:dyDescent="0.35">
      <c r="A13" s="1"/>
      <c r="B13" s="73" t="s">
        <v>79</v>
      </c>
      <c r="C13" s="721"/>
      <c r="D13" s="738"/>
      <c r="E13" s="720" t="str">
        <f t="shared" si="0"/>
        <v>0</v>
      </c>
      <c r="F13" s="720"/>
      <c r="G13" s="722"/>
      <c r="H13" s="723"/>
      <c r="I13" s="22"/>
      <c r="J13" s="23"/>
      <c r="K13" s="8"/>
    </row>
    <row r="14" spans="1:11" ht="21.75" customHeight="1" x14ac:dyDescent="0.35">
      <c r="A14" s="1"/>
      <c r="B14" s="73" t="s">
        <v>80</v>
      </c>
      <c r="C14" s="721"/>
      <c r="D14" s="738"/>
      <c r="E14" s="720" t="str">
        <f t="shared" si="0"/>
        <v>0</v>
      </c>
      <c r="F14" s="720"/>
      <c r="G14" s="720"/>
      <c r="H14" s="723"/>
      <c r="I14" s="22"/>
      <c r="J14" s="23"/>
      <c r="K14" s="8"/>
    </row>
    <row r="15" spans="1:11" ht="21.75" customHeight="1" x14ac:dyDescent="0.35">
      <c r="A15" s="75"/>
      <c r="B15" s="73" t="s">
        <v>81</v>
      </c>
      <c r="C15" s="721"/>
      <c r="D15" s="738"/>
      <c r="E15" s="720" t="str">
        <f t="shared" si="0"/>
        <v>0</v>
      </c>
      <c r="F15" s="720"/>
      <c r="G15" s="720"/>
      <c r="H15" s="723"/>
      <c r="I15" s="22"/>
      <c r="J15" s="23"/>
      <c r="K15" s="8"/>
    </row>
    <row r="16" spans="1:11" ht="21.75" customHeight="1" x14ac:dyDescent="0.35">
      <c r="A16" s="75"/>
      <c r="B16" s="73" t="s">
        <v>82</v>
      </c>
      <c r="C16" s="721"/>
      <c r="D16" s="738"/>
      <c r="E16" s="720" t="str">
        <f t="shared" si="0"/>
        <v>0</v>
      </c>
      <c r="F16" s="720" t="str">
        <f t="shared" ref="F16:F27" si="1">IF(C16="No",0, E16)</f>
        <v>0</v>
      </c>
      <c r="G16" s="720">
        <v>0</v>
      </c>
      <c r="H16" s="723">
        <f>G16*F16</f>
        <v>0</v>
      </c>
      <c r="I16" s="22"/>
      <c r="J16" s="23"/>
      <c r="K16" s="8"/>
    </row>
    <row r="17" spans="1:11" ht="21.75" customHeight="1" x14ac:dyDescent="0.35">
      <c r="A17" s="1"/>
      <c r="B17" s="73" t="s">
        <v>83</v>
      </c>
      <c r="C17" s="721"/>
      <c r="D17" s="738"/>
      <c r="E17" s="720" t="str">
        <f t="shared" si="0"/>
        <v>0</v>
      </c>
      <c r="F17" s="720"/>
      <c r="G17" s="720"/>
      <c r="H17" s="723"/>
      <c r="I17" s="22"/>
      <c r="J17" s="23"/>
      <c r="K17" s="8"/>
    </row>
    <row r="18" spans="1:11" ht="21.75" customHeight="1" x14ac:dyDescent="0.35">
      <c r="A18" s="1"/>
      <c r="B18" s="76" t="s">
        <v>84</v>
      </c>
      <c r="C18" s="721"/>
      <c r="D18" s="738"/>
      <c r="E18" s="720" t="str">
        <f t="shared" si="0"/>
        <v>0</v>
      </c>
      <c r="F18" s="720" t="str">
        <f t="shared" si="1"/>
        <v>0</v>
      </c>
      <c r="G18" s="720">
        <v>0</v>
      </c>
      <c r="H18" s="723">
        <f>G18*F18</f>
        <v>0</v>
      </c>
      <c r="I18" s="22"/>
      <c r="J18" s="23"/>
      <c r="K18" s="8"/>
    </row>
    <row r="19" spans="1:11" ht="21.75" customHeight="1" x14ac:dyDescent="0.35">
      <c r="A19" s="1"/>
      <c r="B19" s="73" t="s">
        <v>85</v>
      </c>
      <c r="C19" s="721"/>
      <c r="D19" s="738"/>
      <c r="E19" s="720" t="str">
        <f t="shared" si="0"/>
        <v>0</v>
      </c>
      <c r="F19" s="720"/>
      <c r="G19" s="720"/>
      <c r="H19" s="723"/>
      <c r="I19" s="22"/>
      <c r="J19" s="23"/>
      <c r="K19" s="8"/>
    </row>
    <row r="20" spans="1:11" ht="21.75" customHeight="1" x14ac:dyDescent="0.35">
      <c r="A20" s="1"/>
      <c r="B20" s="73" t="s">
        <v>117</v>
      </c>
      <c r="C20" s="721"/>
      <c r="D20" s="738"/>
      <c r="E20" s="720" t="str">
        <f t="shared" si="0"/>
        <v>0</v>
      </c>
      <c r="F20" s="720" t="str">
        <f t="shared" si="1"/>
        <v>0</v>
      </c>
      <c r="G20" s="720">
        <f>'3  Statistics'!D17</f>
        <v>0</v>
      </c>
      <c r="H20" s="723">
        <f>G20*F20</f>
        <v>0</v>
      </c>
      <c r="I20" s="22"/>
      <c r="J20" s="23"/>
      <c r="K20" s="8"/>
    </row>
    <row r="21" spans="1:11" ht="21.75" customHeight="1" x14ac:dyDescent="0.35">
      <c r="A21" s="1"/>
      <c r="B21" s="73" t="s">
        <v>120</v>
      </c>
      <c r="C21" s="721"/>
      <c r="D21" s="738"/>
      <c r="E21" s="720" t="str">
        <f t="shared" si="0"/>
        <v>0</v>
      </c>
      <c r="F21" s="720"/>
      <c r="G21" s="720"/>
      <c r="H21" s="723">
        <f>G21*F21</f>
        <v>0</v>
      </c>
      <c r="I21" s="22"/>
      <c r="J21" s="23"/>
      <c r="K21" s="8"/>
    </row>
    <row r="22" spans="1:11" ht="21.75" customHeight="1" x14ac:dyDescent="0.35">
      <c r="A22" s="1"/>
      <c r="B22" s="76" t="s">
        <v>86</v>
      </c>
      <c r="C22" s="721"/>
      <c r="D22" s="738"/>
      <c r="E22" s="720" t="str">
        <f t="shared" si="0"/>
        <v>0</v>
      </c>
      <c r="F22" s="720" t="str">
        <f t="shared" si="1"/>
        <v>0</v>
      </c>
      <c r="G22" s="720">
        <f>'3  Statistics'!D17</f>
        <v>0</v>
      </c>
      <c r="H22" s="723">
        <f>G22*F22</f>
        <v>0</v>
      </c>
      <c r="I22" s="22"/>
      <c r="J22" s="23"/>
      <c r="K22" s="8"/>
    </row>
    <row r="23" spans="1:11" x14ac:dyDescent="0.35">
      <c r="A23" s="1"/>
      <c r="B23" s="76" t="s">
        <v>87</v>
      </c>
      <c r="C23" s="721"/>
      <c r="D23" s="738"/>
      <c r="E23" s="720" t="str">
        <f t="shared" si="0"/>
        <v>0</v>
      </c>
      <c r="F23" s="720"/>
      <c r="G23" s="720"/>
      <c r="H23" s="723"/>
      <c r="I23" s="22"/>
      <c r="J23" s="23"/>
      <c r="K23" s="8"/>
    </row>
    <row r="24" spans="1:11" ht="23.25" x14ac:dyDescent="0.35">
      <c r="A24" s="1"/>
      <c r="B24" s="76" t="s">
        <v>118</v>
      </c>
      <c r="C24" s="721"/>
      <c r="D24" s="738"/>
      <c r="E24" s="720" t="str">
        <f t="shared" si="0"/>
        <v>0</v>
      </c>
      <c r="F24" s="720" t="str">
        <f t="shared" si="1"/>
        <v>0</v>
      </c>
      <c r="G24" s="720">
        <f>'3  Statistics'!D17</f>
        <v>0</v>
      </c>
      <c r="H24" s="723">
        <f>G24*F24</f>
        <v>0</v>
      </c>
      <c r="I24" s="22"/>
      <c r="J24" s="23"/>
      <c r="K24" s="8"/>
    </row>
    <row r="25" spans="1:11" ht="23.25" x14ac:dyDescent="0.35">
      <c r="A25" s="1"/>
      <c r="B25" s="76" t="s">
        <v>119</v>
      </c>
      <c r="C25" s="44"/>
      <c r="D25" s="738"/>
      <c r="E25" s="720" t="str">
        <f t="shared" si="0"/>
        <v>0</v>
      </c>
      <c r="F25" s="74"/>
      <c r="G25" s="74"/>
      <c r="H25" s="723"/>
      <c r="I25" s="22"/>
      <c r="J25" s="23"/>
      <c r="K25" s="8"/>
    </row>
    <row r="26" spans="1:11" ht="21.75" customHeight="1" x14ac:dyDescent="0.4">
      <c r="A26" s="1"/>
      <c r="B26" s="73" t="s">
        <v>67</v>
      </c>
      <c r="C26" s="44"/>
      <c r="D26" s="738"/>
      <c r="E26" s="727"/>
      <c r="F26" s="74">
        <f t="shared" si="1"/>
        <v>0</v>
      </c>
      <c r="G26" s="74">
        <v>0</v>
      </c>
      <c r="H26" s="77"/>
      <c r="I26" s="22"/>
      <c r="J26" s="23"/>
      <c r="K26" s="8"/>
    </row>
    <row r="27" spans="1:11" x14ac:dyDescent="0.35">
      <c r="A27" s="75"/>
      <c r="B27" s="78" t="s">
        <v>35</v>
      </c>
      <c r="C27" s="48"/>
      <c r="D27" s="79">
        <v>0</v>
      </c>
      <c r="E27" s="720" t="str">
        <f t="shared" si="0"/>
        <v>0</v>
      </c>
      <c r="F27" s="79" t="str">
        <f t="shared" si="1"/>
        <v>0</v>
      </c>
      <c r="G27" s="79">
        <v>0</v>
      </c>
      <c r="H27" s="80">
        <f>IF(C27="No",0, F27*G27)</f>
        <v>0</v>
      </c>
      <c r="I27" s="22"/>
      <c r="J27" s="23"/>
      <c r="K27" s="8"/>
    </row>
    <row r="28" spans="1:11" ht="24" customHeight="1" thickBot="1" x14ac:dyDescent="0.45">
      <c r="A28" s="1"/>
      <c r="B28" s="81" t="s">
        <v>51</v>
      </c>
      <c r="C28" s="50"/>
      <c r="D28" s="743">
        <f>SUM(D11:D27)</f>
        <v>0</v>
      </c>
      <c r="E28" s="743">
        <f t="shared" ref="E28:F28" si="2">SUM(E11:E27)</f>
        <v>0</v>
      </c>
      <c r="F28" s="743">
        <f t="shared" si="2"/>
        <v>0</v>
      </c>
      <c r="G28" s="744"/>
      <c r="H28" s="745">
        <f>SUM(H11:H27)</f>
        <v>0</v>
      </c>
      <c r="J28" s="8"/>
      <c r="K28" s="8"/>
    </row>
    <row r="29" spans="1:11" x14ac:dyDescent="0.35">
      <c r="D29" s="53"/>
      <c r="E29" s="53"/>
      <c r="F29" s="53"/>
      <c r="H29" s="53"/>
      <c r="I29" s="8"/>
      <c r="J29" s="8"/>
    </row>
    <row r="30" spans="1:11" x14ac:dyDescent="0.35">
      <c r="D30" s="82"/>
      <c r="E30" s="83"/>
      <c r="F30" s="82"/>
      <c r="G30"/>
      <c r="H30" s="8"/>
    </row>
    <row r="31" spans="1:11" x14ac:dyDescent="0.35">
      <c r="D31" s="53"/>
      <c r="E31" s="53"/>
      <c r="J31" s="8"/>
    </row>
    <row r="32" spans="1:11" x14ac:dyDescent="0.35">
      <c r="D32" s="53"/>
      <c r="E32" s="53"/>
      <c r="J32" s="8"/>
    </row>
    <row r="33" spans="4:10" x14ac:dyDescent="0.35">
      <c r="D33" s="53"/>
      <c r="E33" s="53"/>
      <c r="J33" s="8"/>
    </row>
    <row r="34" spans="4:10" x14ac:dyDescent="0.35">
      <c r="D34" s="53"/>
      <c r="E34" s="53"/>
      <c r="J34" s="8"/>
    </row>
    <row r="35" spans="4:10" x14ac:dyDescent="0.35">
      <c r="D35" s="53"/>
      <c r="E35" s="53"/>
    </row>
    <row r="36" spans="4:10" x14ac:dyDescent="0.35">
      <c r="D36" s="53"/>
      <c r="E36" s="53"/>
    </row>
    <row r="37" spans="4:10" x14ac:dyDescent="0.35">
      <c r="D37" s="53"/>
      <c r="E37" s="53"/>
    </row>
  </sheetData>
  <sheetProtection password="9823" sheet="1" selectLockedCells="1"/>
  <mergeCells count="3">
    <mergeCell ref="E2:I2"/>
    <mergeCell ref="F3:I3"/>
    <mergeCell ref="F7:H7"/>
  </mergeCells>
  <phoneticPr fontId="4" type="noConversion"/>
  <pageMargins left="1" right="1" top="1" bottom="0.76" header="0.5" footer="0.5"/>
  <pageSetup scale="58" orientation="landscape" r:id="rId1"/>
  <headerFooter alignWithMargins="0">
    <oddFooter>&amp;L5/11/2016&amp;CPage 6&amp;RExhibit 4C-Time Study - ADM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50"/>
    <pageSetUpPr fitToPage="1"/>
  </sheetPr>
  <dimension ref="A1:O50"/>
  <sheetViews>
    <sheetView topLeftCell="A12" zoomScale="70" zoomScaleNormal="70" workbookViewId="0">
      <selection activeCell="F9" sqref="F9"/>
    </sheetView>
  </sheetViews>
  <sheetFormatPr defaultColWidth="9.1328125" defaultRowHeight="12.75" x14ac:dyDescent="0.35"/>
  <cols>
    <col min="1" max="1" width="66.1328125" customWidth="1"/>
    <col min="2" max="2" width="22.3984375" customWidth="1"/>
    <col min="3" max="3" width="22.59765625" customWidth="1"/>
    <col min="4" max="4" width="19.265625" customWidth="1"/>
    <col min="5" max="5" width="17.86328125" customWidth="1"/>
    <col min="6" max="6" width="23.73046875" customWidth="1"/>
    <col min="7" max="7" width="21.265625" customWidth="1"/>
    <col min="8" max="8" width="23.1328125" customWidth="1"/>
    <col min="9" max="9" width="25.59765625" customWidth="1"/>
    <col min="10" max="10" width="0.1328125" hidden="1" customWidth="1"/>
    <col min="11" max="11" width="11.3984375" hidden="1" customWidth="1"/>
    <col min="12" max="12" width="9.3984375" hidden="1" customWidth="1"/>
    <col min="13" max="13" width="0.73046875" customWidth="1"/>
    <col min="14" max="14" width="17" customWidth="1"/>
  </cols>
  <sheetData>
    <row r="1" spans="1:15" s="318" customFormat="1" ht="27.75" customHeight="1" x14ac:dyDescent="0.4">
      <c r="A1" s="219" t="str">
        <f>'2 Provider Data'!A2:C2</f>
        <v>MEDICAID SCHOOL PROGRAM COST REPORT</v>
      </c>
      <c r="B1" s="219"/>
      <c r="C1" s="219"/>
      <c r="D1" s="219"/>
      <c r="E1" s="219"/>
      <c r="I1" s="317" t="s">
        <v>128</v>
      </c>
    </row>
    <row r="2" spans="1:15" s="318" customFormat="1" ht="22.5" customHeight="1" x14ac:dyDescent="0.4">
      <c r="A2" s="14" t="s">
        <v>189</v>
      </c>
      <c r="E2" s="747"/>
      <c r="G2" s="14"/>
      <c r="H2" s="1198">
        <f>'2 Provider Data'!B12</f>
        <v>0</v>
      </c>
      <c r="I2" s="1198"/>
      <c r="J2" s="1198"/>
      <c r="K2" s="1198"/>
      <c r="L2" s="1198"/>
      <c r="M2" s="1198"/>
    </row>
    <row r="3" spans="1:15" s="318" customFormat="1" ht="15" x14ac:dyDescent="0.4">
      <c r="I3" s="317">
        <f>'2 Provider Data'!B13</f>
        <v>0</v>
      </c>
      <c r="J3" s="1202"/>
      <c r="K3" s="1202"/>
      <c r="L3" s="1202"/>
      <c r="M3" s="1194"/>
    </row>
    <row r="4" spans="1:15" s="318" customFormat="1" ht="23.45" customHeight="1" x14ac:dyDescent="0.4">
      <c r="A4" s="230" t="s">
        <v>202</v>
      </c>
      <c r="D4" s="748" t="s">
        <v>228</v>
      </c>
      <c r="E4" s="748"/>
      <c r="F4" s="748"/>
      <c r="G4" s="27">
        <f>'1 Certification Page'!D15</f>
        <v>44013</v>
      </c>
      <c r="H4" s="317" t="s">
        <v>63</v>
      </c>
      <c r="I4" s="220">
        <f>'1 Certification Page'!D17</f>
        <v>44377</v>
      </c>
      <c r="K4" s="27"/>
      <c r="L4" s="27"/>
      <c r="M4" s="27"/>
    </row>
    <row r="5" spans="1:15" s="318" customFormat="1" ht="15" x14ac:dyDescent="0.4">
      <c r="A5" s="231" t="s">
        <v>203</v>
      </c>
      <c r="B5" s="14"/>
      <c r="C5" s="14"/>
      <c r="G5" s="14"/>
      <c r="H5" s="14"/>
      <c r="I5" s="216"/>
    </row>
    <row r="6" spans="1:15" s="751" customFormat="1" ht="27.2" customHeight="1" thickBot="1" x14ac:dyDescent="0.45">
      <c r="A6" s="749"/>
      <c r="B6" s="750"/>
      <c r="C6" s="750"/>
      <c r="D6" s="750"/>
      <c r="E6" s="750"/>
      <c r="F6" s="750"/>
      <c r="G6" s="750"/>
      <c r="H6" s="750"/>
      <c r="I6" s="750"/>
      <c r="K6" s="750"/>
    </row>
    <row r="7" spans="1:15" s="318" customFormat="1" ht="20.25" customHeight="1" thickBot="1" x14ac:dyDescent="0.45">
      <c r="E7" s="1206" t="s">
        <v>90</v>
      </c>
      <c r="F7" s="1207"/>
      <c r="G7" s="1207"/>
      <c r="H7" s="1208"/>
      <c r="I7" s="261" t="s">
        <v>236</v>
      </c>
      <c r="J7" s="752"/>
    </row>
    <row r="8" spans="1:15" ht="53.25" thickBot="1" x14ac:dyDescent="0.55000000000000004">
      <c r="A8" s="358" t="s">
        <v>141</v>
      </c>
      <c r="B8" s="359" t="s">
        <v>125</v>
      </c>
      <c r="C8" s="344" t="s">
        <v>104</v>
      </c>
      <c r="D8" s="360" t="s">
        <v>103</v>
      </c>
      <c r="E8" s="361" t="s">
        <v>239</v>
      </c>
      <c r="F8" s="349" t="s">
        <v>238</v>
      </c>
      <c r="G8" s="362" t="s">
        <v>302</v>
      </c>
      <c r="H8" s="344" t="s">
        <v>311</v>
      </c>
      <c r="I8" s="349" t="s">
        <v>237</v>
      </c>
      <c r="J8" s="93"/>
    </row>
    <row r="9" spans="1:15" s="131" customFormat="1" ht="20.25" customHeight="1" x14ac:dyDescent="0.5">
      <c r="A9" s="363"/>
      <c r="B9" s="364"/>
      <c r="C9" s="365">
        <f>+'2 Provider Data'!$B$36</f>
        <v>0</v>
      </c>
      <c r="D9" s="366"/>
      <c r="E9" s="367">
        <f>+'4A Time Study'!D28</f>
        <v>0.36157062352299579</v>
      </c>
      <c r="F9" s="350" t="e">
        <f>+'3  Statistics'!F29</f>
        <v>#DIV/0!</v>
      </c>
      <c r="G9" s="368" t="e">
        <f>+'3  Statistics'!F30</f>
        <v>#DIV/0!</v>
      </c>
      <c r="H9" s="345" t="e">
        <f>'3  Statistics'!F31</f>
        <v>#DIV/0!</v>
      </c>
      <c r="I9" s="369">
        <f>'4A Time Study'!H28</f>
        <v>3.7902199600072711E-2</v>
      </c>
      <c r="J9" s="142"/>
      <c r="O9" s="280"/>
    </row>
    <row r="10" spans="1:15" s="131" customFormat="1" ht="20.25" customHeight="1" thickBot="1" x14ac:dyDescent="0.45">
      <c r="A10" s="143" t="str">
        <f>'7 Payroll Costs'!O3</f>
        <v xml:space="preserve"> Pool 1</v>
      </c>
      <c r="B10" s="316">
        <f>'7 Payroll Costs'!Y4</f>
        <v>0</v>
      </c>
      <c r="C10" s="144">
        <f>B10*$C$9</f>
        <v>0</v>
      </c>
      <c r="D10" s="145">
        <f>B10+C10</f>
        <v>0</v>
      </c>
      <c r="E10" s="144">
        <f>D10*$E$9</f>
        <v>0</v>
      </c>
      <c r="F10" s="144" t="e">
        <f>E10*$F$9</f>
        <v>#DIV/0!</v>
      </c>
      <c r="G10" s="146" t="e">
        <f>E10*$G$9</f>
        <v>#DIV/0!</v>
      </c>
      <c r="H10" s="346" t="e">
        <f>E10*H9</f>
        <v>#DIV/0!</v>
      </c>
      <c r="I10" s="144">
        <f>D10*$I$9</f>
        <v>0</v>
      </c>
      <c r="J10" s="142"/>
    </row>
    <row r="11" spans="1:15" s="131" customFormat="1" ht="18" customHeight="1" thickBot="1" x14ac:dyDescent="0.55000000000000004">
      <c r="A11" s="147" t="s">
        <v>240</v>
      </c>
      <c r="B11" s="148">
        <f t="shared" ref="B11:I11" si="0">SUM(B10:B10)</f>
        <v>0</v>
      </c>
      <c r="C11" s="148">
        <f t="shared" si="0"/>
        <v>0</v>
      </c>
      <c r="D11" s="148">
        <f t="shared" si="0"/>
        <v>0</v>
      </c>
      <c r="E11" s="148">
        <f t="shared" si="0"/>
        <v>0</v>
      </c>
      <c r="F11" s="262" t="e">
        <f t="shared" si="0"/>
        <v>#DIV/0!</v>
      </c>
      <c r="G11" s="265" t="e">
        <f t="shared" si="0"/>
        <v>#DIV/0!</v>
      </c>
      <c r="H11" s="347" t="e">
        <f t="shared" si="0"/>
        <v>#DIV/0!</v>
      </c>
      <c r="I11" s="267">
        <f t="shared" si="0"/>
        <v>0</v>
      </c>
      <c r="J11" s="149"/>
      <c r="N11" s="163" t="e">
        <f>SUM(B11:M11)</f>
        <v>#DIV/0!</v>
      </c>
    </row>
    <row r="12" spans="1:15" ht="15.95" customHeight="1" x14ac:dyDescent="0.5">
      <c r="A12" s="150"/>
      <c r="B12" s="151"/>
      <c r="C12" s="152"/>
      <c r="D12" s="152"/>
      <c r="E12" s="153"/>
      <c r="F12" s="152"/>
      <c r="G12" s="152"/>
      <c r="H12" s="875"/>
      <c r="I12" s="153"/>
    </row>
    <row r="13" spans="1:15" ht="1.7" customHeight="1" x14ac:dyDescent="0.45">
      <c r="A13" s="154" t="s">
        <v>1</v>
      </c>
      <c r="B13" s="155" t="e">
        <f>+#REF!</f>
        <v>#REF!</v>
      </c>
      <c r="C13" s="156"/>
      <c r="D13" s="156"/>
      <c r="E13" s="157" t="s">
        <v>27</v>
      </c>
      <c r="F13" s="152"/>
      <c r="G13" s="152"/>
      <c r="H13" s="875"/>
      <c r="I13" s="153"/>
    </row>
    <row r="14" spans="1:15" ht="18" thickBot="1" x14ac:dyDescent="0.55000000000000004">
      <c r="A14" s="154"/>
      <c r="B14" s="158"/>
      <c r="C14" s="159"/>
      <c r="D14" s="159"/>
      <c r="E14" s="153"/>
      <c r="F14" s="152"/>
      <c r="G14" s="152"/>
      <c r="H14" s="875"/>
      <c r="I14" s="153"/>
    </row>
    <row r="15" spans="1:15" ht="35.65" thickBot="1" x14ac:dyDescent="0.55000000000000004">
      <c r="A15" s="370" t="s">
        <v>126</v>
      </c>
      <c r="B15" s="359" t="s">
        <v>134</v>
      </c>
      <c r="C15" s="344"/>
      <c r="D15" s="360"/>
      <c r="E15" s="371"/>
      <c r="F15" s="344" t="str">
        <f>F8</f>
        <v>Regular Medicaid MER %</v>
      </c>
      <c r="G15" s="344" t="s">
        <v>303</v>
      </c>
      <c r="H15" s="355" t="s">
        <v>311</v>
      </c>
      <c r="I15" s="372" t="s">
        <v>219</v>
      </c>
    </row>
    <row r="16" spans="1:15" s="131" customFormat="1" ht="19.7" customHeight="1" x14ac:dyDescent="0.5">
      <c r="A16" s="363"/>
      <c r="B16" s="364"/>
      <c r="C16" s="373"/>
      <c r="D16" s="374"/>
      <c r="E16" s="375"/>
      <c r="F16" s="350" t="e">
        <f>+F9</f>
        <v>#DIV/0!</v>
      </c>
      <c r="G16" s="376" t="e">
        <f>+G9</f>
        <v>#DIV/0!</v>
      </c>
      <c r="H16" s="354" t="e">
        <f>'3  Statistics'!F31</f>
        <v>#DIV/0!</v>
      </c>
      <c r="I16" s="377"/>
    </row>
    <row r="17" spans="1:14" s="163" customFormat="1" ht="19.7" customHeight="1" x14ac:dyDescent="0.4">
      <c r="A17" s="160" t="s">
        <v>142</v>
      </c>
      <c r="B17" s="316">
        <f>'8 Purchased Services'!W4</f>
        <v>0</v>
      </c>
      <c r="C17" s="161"/>
      <c r="D17" s="256"/>
      <c r="E17" s="162"/>
      <c r="F17" s="144" t="e">
        <f>+B17*F16</f>
        <v>#DIV/0!</v>
      </c>
      <c r="G17" s="146" t="e">
        <f>+B17*G16</f>
        <v>#DIV/0!</v>
      </c>
      <c r="H17" s="146" t="e">
        <f>+B17*H16</f>
        <v>#DIV/0!</v>
      </c>
      <c r="I17" s="218"/>
    </row>
    <row r="18" spans="1:14" s="163" customFormat="1" ht="19.7" customHeight="1" thickBot="1" x14ac:dyDescent="0.45">
      <c r="A18" s="164" t="s">
        <v>143</v>
      </c>
      <c r="B18" s="248">
        <v>0</v>
      </c>
      <c r="C18" s="165"/>
      <c r="D18" s="257"/>
      <c r="E18" s="166"/>
      <c r="F18" s="254"/>
      <c r="G18" s="255"/>
      <c r="H18" s="348"/>
      <c r="I18" s="217">
        <f>+B18</f>
        <v>0</v>
      </c>
    </row>
    <row r="19" spans="1:14" ht="18" customHeight="1" thickBot="1" x14ac:dyDescent="0.45">
      <c r="A19" s="171" t="s">
        <v>178</v>
      </c>
      <c r="B19" s="248">
        <v>0</v>
      </c>
      <c r="C19" s="165"/>
      <c r="D19" s="257"/>
      <c r="E19" s="166"/>
      <c r="F19" s="254"/>
      <c r="G19" s="255"/>
      <c r="H19" s="348"/>
      <c r="I19" s="217">
        <f>+B19</f>
        <v>0</v>
      </c>
    </row>
    <row r="20" spans="1:14" s="131" customFormat="1" ht="19.7" customHeight="1" thickBot="1" x14ac:dyDescent="0.55000000000000004">
      <c r="A20" s="167" t="s">
        <v>241</v>
      </c>
      <c r="B20" s="168">
        <f>SUM(B17:B19)</f>
        <v>0</v>
      </c>
      <c r="C20" s="169">
        <f>SUM(C17:C18)</f>
        <v>0</v>
      </c>
      <c r="D20" s="258"/>
      <c r="E20" s="169">
        <f>SUM(E17:E18)</f>
        <v>0</v>
      </c>
      <c r="F20" s="263" t="e">
        <f>+F17</f>
        <v>#DIV/0!</v>
      </c>
      <c r="G20" s="266" t="e">
        <f>+G17</f>
        <v>#DIV/0!</v>
      </c>
      <c r="H20" s="338" t="e">
        <f>+H17</f>
        <v>#DIV/0!</v>
      </c>
      <c r="I20" s="268">
        <f>+I18+I19</f>
        <v>0</v>
      </c>
      <c r="N20" s="163" t="e">
        <f>SUM(F20:M20)</f>
        <v>#DIV/0!</v>
      </c>
    </row>
    <row r="21" spans="1:14" ht="10.5" customHeight="1" x14ac:dyDescent="0.5">
      <c r="A21" s="4"/>
      <c r="B21" s="170"/>
      <c r="C21" s="170"/>
      <c r="D21" s="170"/>
      <c r="E21" s="152"/>
      <c r="F21" s="152"/>
      <c r="G21" s="152"/>
      <c r="H21" s="152"/>
      <c r="I21" s="152"/>
    </row>
    <row r="22" spans="1:14" ht="10.5" customHeight="1" x14ac:dyDescent="0.5">
      <c r="A22" s="4"/>
      <c r="B22" s="170"/>
      <c r="C22" s="170"/>
      <c r="D22" s="170"/>
      <c r="E22" s="152"/>
      <c r="F22" s="152"/>
      <c r="G22" s="152"/>
      <c r="H22" s="152"/>
      <c r="I22" s="152"/>
    </row>
    <row r="23" spans="1:14" ht="7.5" customHeight="1" x14ac:dyDescent="0.5">
      <c r="A23" s="152"/>
      <c r="B23" s="152"/>
      <c r="C23" s="152"/>
      <c r="D23" s="152"/>
      <c r="E23" s="152"/>
      <c r="F23" s="5"/>
      <c r="G23" s="178"/>
      <c r="H23" s="178"/>
      <c r="I23" s="152"/>
    </row>
    <row r="24" spans="1:14" s="141" customFormat="1" ht="7.5" customHeight="1" x14ac:dyDescent="0.5">
      <c r="A24" s="152"/>
      <c r="B24" s="152"/>
      <c r="C24" s="152"/>
      <c r="D24" s="152"/>
      <c r="E24" s="152"/>
      <c r="F24" s="172"/>
      <c r="G24" s="173"/>
      <c r="H24" s="173"/>
      <c r="I24" s="152"/>
      <c r="K24" s="174"/>
    </row>
    <row r="25" spans="1:14" ht="12.75" hidden="1" customHeight="1" x14ac:dyDescent="0.45">
      <c r="A25" s="152"/>
      <c r="B25" s="156"/>
      <c r="C25" s="156"/>
      <c r="D25" s="156"/>
      <c r="E25" s="152"/>
      <c r="F25" s="152"/>
      <c r="G25" s="152"/>
      <c r="H25" s="152"/>
      <c r="I25" s="152"/>
    </row>
    <row r="26" spans="1:14" ht="9.1999999999999993" customHeight="1" x14ac:dyDescent="0.5">
      <c r="A26" s="152"/>
      <c r="B26" s="152"/>
      <c r="C26" s="152"/>
      <c r="D26" s="152"/>
      <c r="E26" s="152"/>
      <c r="F26" s="175"/>
      <c r="G26" s="175"/>
      <c r="H26" s="175"/>
      <c r="I26" s="152"/>
      <c r="J26" s="176"/>
      <c r="K26" s="176"/>
    </row>
    <row r="27" spans="1:14" ht="6" customHeight="1" x14ac:dyDescent="0.45">
      <c r="A27" s="152"/>
      <c r="B27" s="152"/>
      <c r="C27" s="152"/>
      <c r="D27" s="152"/>
      <c r="E27" s="152"/>
      <c r="F27" s="152"/>
      <c r="G27" s="152"/>
      <c r="H27" s="152"/>
      <c r="I27" s="152"/>
    </row>
    <row r="28" spans="1:14" ht="3.75" customHeight="1" x14ac:dyDescent="0.45">
      <c r="A28" s="152"/>
      <c r="B28" s="152"/>
      <c r="C28" s="152"/>
      <c r="D28" s="152"/>
      <c r="E28" s="152"/>
      <c r="F28" s="152"/>
      <c r="G28" s="152"/>
      <c r="H28" s="152"/>
      <c r="I28" s="152"/>
    </row>
    <row r="29" spans="1:14" ht="4.5" customHeight="1" x14ac:dyDescent="0.45">
      <c r="A29" s="152"/>
      <c r="B29" s="152"/>
      <c r="C29" s="152"/>
      <c r="D29" s="152"/>
      <c r="E29" s="177"/>
      <c r="F29" s="152"/>
      <c r="G29" s="152"/>
      <c r="H29" s="152"/>
      <c r="I29" s="152"/>
    </row>
    <row r="30" spans="1:14" ht="9.75" customHeight="1" thickBot="1" x14ac:dyDescent="0.5">
      <c r="A30" s="178"/>
      <c r="B30" s="178"/>
      <c r="C30" s="178"/>
      <c r="D30" s="178"/>
      <c r="E30" s="178"/>
      <c r="F30" s="178"/>
      <c r="G30" s="178"/>
      <c r="H30" s="178"/>
      <c r="I30" s="178"/>
      <c r="K30" s="8"/>
      <c r="L30" s="8"/>
    </row>
    <row r="31" spans="1:14" ht="20.25" customHeight="1" thickBot="1" x14ac:dyDescent="0.5">
      <c r="A31" s="152"/>
      <c r="B31" s="152"/>
      <c r="C31" s="152"/>
      <c r="D31" s="152"/>
      <c r="E31" s="1209" t="s">
        <v>90</v>
      </c>
      <c r="F31" s="1210"/>
      <c r="G31" s="1210"/>
      <c r="H31" s="1211"/>
      <c r="I31" s="880"/>
    </row>
    <row r="32" spans="1:14" ht="18" thickBot="1" x14ac:dyDescent="0.55000000000000004">
      <c r="A32" s="378" t="s">
        <v>138</v>
      </c>
      <c r="B32" s="359" t="s">
        <v>134</v>
      </c>
      <c r="C32" s="344"/>
      <c r="D32" s="355"/>
      <c r="E32" s="349"/>
      <c r="F32" s="349" t="str">
        <f>F15</f>
        <v>Regular Medicaid MER %</v>
      </c>
      <c r="G32" s="379" t="s">
        <v>303</v>
      </c>
      <c r="H32" s="349" t="s">
        <v>312</v>
      </c>
      <c r="I32" s="881"/>
    </row>
    <row r="33" spans="1:14" s="131" customFormat="1" ht="20.25" customHeight="1" x14ac:dyDescent="0.5">
      <c r="A33" s="380" t="s">
        <v>52</v>
      </c>
      <c r="B33" s="381"/>
      <c r="C33" s="382"/>
      <c r="D33" s="383"/>
      <c r="E33" s="369"/>
      <c r="F33" s="345" t="e">
        <f>+F16</f>
        <v>#DIV/0!</v>
      </c>
      <c r="G33" s="384" t="e">
        <f>+G9</f>
        <v>#DIV/0!</v>
      </c>
      <c r="H33" s="353" t="e">
        <f>'3  Statistics'!F31</f>
        <v>#DIV/0!</v>
      </c>
      <c r="I33" s="882"/>
    </row>
    <row r="34" spans="1:14" s="131" customFormat="1" ht="27.75" customHeight="1" x14ac:dyDescent="0.4">
      <c r="A34" s="179" t="s">
        <v>139</v>
      </c>
      <c r="B34" s="84">
        <v>0</v>
      </c>
      <c r="C34" s="259"/>
      <c r="D34" s="269"/>
      <c r="E34" s="180"/>
      <c r="F34" s="144" t="e">
        <f>+B34*F33</f>
        <v>#DIV/0!</v>
      </c>
      <c r="G34" s="351" t="e">
        <f>+B34*G33</f>
        <v>#DIV/0!</v>
      </c>
      <c r="H34" s="346" t="e">
        <f>+B34*H33</f>
        <v>#DIV/0!</v>
      </c>
      <c r="I34" s="883"/>
    </row>
    <row r="35" spans="1:14" s="131" customFormat="1" ht="15" x14ac:dyDescent="0.4">
      <c r="A35" s="181" t="s">
        <v>195</v>
      </c>
      <c r="B35" s="84">
        <v>0</v>
      </c>
      <c r="C35" s="259"/>
      <c r="D35" s="269"/>
      <c r="E35" s="180"/>
      <c r="F35" s="144" t="e">
        <f>+B35*F33</f>
        <v>#DIV/0!</v>
      </c>
      <c r="G35" s="351" t="e">
        <f>+B35*G33</f>
        <v>#DIV/0!</v>
      </c>
      <c r="H35" s="346"/>
      <c r="I35" s="883"/>
    </row>
    <row r="36" spans="1:14" s="131" customFormat="1" ht="20.25" customHeight="1" x14ac:dyDescent="0.4">
      <c r="A36" s="182" t="s">
        <v>140</v>
      </c>
      <c r="B36" s="84">
        <v>0</v>
      </c>
      <c r="C36" s="259"/>
      <c r="D36" s="269"/>
      <c r="E36" s="180"/>
      <c r="F36" s="144" t="e">
        <f>+B36*F33</f>
        <v>#DIV/0!</v>
      </c>
      <c r="G36" s="351" t="e">
        <f>+B36*G33</f>
        <v>#DIV/0!</v>
      </c>
      <c r="H36" s="346"/>
      <c r="I36" s="883"/>
    </row>
    <row r="37" spans="1:14" s="131" customFormat="1" ht="36.75" customHeight="1" thickBot="1" x14ac:dyDescent="0.55000000000000004">
      <c r="A37" s="183" t="s">
        <v>127</v>
      </c>
      <c r="B37" s="184">
        <f>SUM(B34:B36)</f>
        <v>0</v>
      </c>
      <c r="C37" s="260"/>
      <c r="D37" s="270"/>
      <c r="E37" s="271">
        <f>$E$33*D37</f>
        <v>0</v>
      </c>
      <c r="F37" s="264" t="e">
        <f>SUM(F34:F36)</f>
        <v>#DIV/0!</v>
      </c>
      <c r="G37" s="352" t="e">
        <f>SUM(G34:G36)</f>
        <v>#DIV/0!</v>
      </c>
      <c r="H37" s="332" t="e">
        <f>SUM(H34:H36)</f>
        <v>#DIV/0!</v>
      </c>
      <c r="I37" s="884"/>
    </row>
    <row r="38" spans="1:14" ht="15.95" customHeight="1" thickBot="1" x14ac:dyDescent="0.55000000000000004">
      <c r="A38" s="185"/>
      <c r="B38" s="152"/>
      <c r="C38" s="152"/>
      <c r="D38" s="152"/>
      <c r="E38" s="152"/>
      <c r="F38" s="152"/>
      <c r="G38" s="152"/>
      <c r="H38" s="252"/>
      <c r="I38" s="152"/>
    </row>
    <row r="39" spans="1:14" ht="38.25" hidden="1" customHeight="1" x14ac:dyDescent="0.45">
      <c r="A39" s="152" t="s">
        <v>1</v>
      </c>
      <c r="B39" s="156" t="e">
        <f>+#REF!</f>
        <v>#REF!</v>
      </c>
      <c r="C39" s="156"/>
      <c r="D39" s="156"/>
      <c r="E39" s="186" t="s">
        <v>27</v>
      </c>
      <c r="F39" s="152"/>
      <c r="G39" s="152"/>
      <c r="H39" s="331"/>
      <c r="I39" s="152"/>
    </row>
    <row r="40" spans="1:14" ht="28.5" customHeight="1" thickBot="1" x14ac:dyDescent="0.55000000000000004">
      <c r="A40" s="152"/>
      <c r="B40" s="1200"/>
      <c r="C40" s="1201"/>
      <c r="D40" s="875"/>
      <c r="E40" s="875"/>
      <c r="F40" s="1203" t="s">
        <v>90</v>
      </c>
      <c r="G40" s="1204"/>
      <c r="H40" s="1205"/>
      <c r="I40" s="272" t="s">
        <v>47</v>
      </c>
      <c r="N40" s="5" t="s">
        <v>263</v>
      </c>
    </row>
    <row r="41" spans="1:14" s="141" customFormat="1" ht="39.75" customHeight="1" thickBot="1" x14ac:dyDescent="0.55000000000000004">
      <c r="A41" s="152"/>
      <c r="B41" s="876"/>
      <c r="C41" s="877"/>
      <c r="D41" s="875"/>
      <c r="E41" s="875"/>
      <c r="F41" s="339" t="s">
        <v>242</v>
      </c>
      <c r="G41" s="873" t="s">
        <v>304</v>
      </c>
      <c r="H41" s="356" t="s">
        <v>312</v>
      </c>
      <c r="I41" s="253"/>
      <c r="K41" s="174"/>
    </row>
    <row r="42" spans="1:14" ht="12.75" hidden="1" customHeight="1" x14ac:dyDescent="0.5">
      <c r="A42" s="152"/>
      <c r="B42" s="875"/>
      <c r="C42" s="875"/>
      <c r="D42" s="878"/>
      <c r="E42" s="875"/>
      <c r="F42" s="273"/>
      <c r="G42" s="252"/>
      <c r="H42" s="331"/>
      <c r="I42" s="274"/>
      <c r="N42" s="5"/>
    </row>
    <row r="43" spans="1:14" ht="40.5" customHeight="1" thickBot="1" x14ac:dyDescent="0.55000000000000004">
      <c r="A43" s="152"/>
      <c r="B43" s="879"/>
      <c r="C43" s="879"/>
      <c r="D43" s="875"/>
      <c r="E43" s="875"/>
      <c r="F43" s="275" t="e">
        <f>+F11+F20+F37</f>
        <v>#DIV/0!</v>
      </c>
      <c r="G43" s="276" t="e">
        <f>+G11+G20+G37</f>
        <v>#DIV/0!</v>
      </c>
      <c r="H43" s="333" t="e">
        <f>+H11+H20+H37</f>
        <v>#DIV/0!</v>
      </c>
      <c r="I43" s="277">
        <f>I11+I20</f>
        <v>0</v>
      </c>
      <c r="J43" s="176"/>
      <c r="K43" s="176"/>
      <c r="N43" s="446" t="e">
        <f>+I43+F43+G43</f>
        <v>#DIV/0!</v>
      </c>
    </row>
    <row r="44" spans="1:14" ht="13.15" x14ac:dyDescent="0.4">
      <c r="B44" s="12"/>
      <c r="C44" s="12"/>
      <c r="D44" s="12"/>
      <c r="F44" s="8"/>
      <c r="G44" s="8"/>
      <c r="H44" s="8"/>
      <c r="I44" s="8"/>
      <c r="J44" s="8"/>
      <c r="K44" s="8"/>
    </row>
    <row r="45" spans="1:14" ht="12.75" hidden="1" customHeight="1" x14ac:dyDescent="0.35"/>
    <row r="46" spans="1:14" ht="39" customHeight="1" x14ac:dyDescent="0.4">
      <c r="A46" s="1199"/>
      <c r="B46" s="1199"/>
      <c r="C46" s="278"/>
      <c r="D46" s="12"/>
      <c r="I46" s="279"/>
    </row>
    <row r="47" spans="1:14" ht="22.5" customHeight="1" x14ac:dyDescent="0.4">
      <c r="A47" s="14"/>
    </row>
    <row r="48" spans="1:14" ht="22.5" customHeight="1" x14ac:dyDescent="0.4">
      <c r="B48" s="12"/>
      <c r="C48" s="12"/>
      <c r="D48" s="12"/>
      <c r="L48" s="176"/>
    </row>
    <row r="49" spans="2:12" ht="22.5" customHeight="1" x14ac:dyDescent="0.45">
      <c r="B49" s="12"/>
      <c r="C49" s="12"/>
      <c r="D49" s="12"/>
      <c r="E49" s="11"/>
      <c r="L49" s="176"/>
    </row>
    <row r="50" spans="2:12" ht="15.95" customHeight="1" x14ac:dyDescent="0.4">
      <c r="B50" s="12"/>
      <c r="C50" s="12"/>
      <c r="D50" s="12"/>
      <c r="L50" s="176"/>
    </row>
  </sheetData>
  <sheetProtection selectLockedCells="1"/>
  <customSheetViews>
    <customSheetView guid="{9D87EA3D-9227-4A32-8926-FF7BE3A36AF7}" showPageBreaks="1" fitToPage="1" hiddenRows="1" showRuler="0" topLeftCell="A11">
      <selection activeCell="G3" sqref="G3"/>
      <pageMargins left="0" right="0" top="0.25" bottom="0.25" header="0.5" footer="0.5"/>
      <pageSetup scale="59" orientation="portrait" r:id="rId1"/>
      <headerFooter alignWithMargins="0"/>
    </customSheetView>
  </customSheetViews>
  <mergeCells count="7">
    <mergeCell ref="H2:M2"/>
    <mergeCell ref="A46:B46"/>
    <mergeCell ref="B40:C40"/>
    <mergeCell ref="J3:M3"/>
    <mergeCell ref="F40:H40"/>
    <mergeCell ref="E7:H7"/>
    <mergeCell ref="E31:H31"/>
  </mergeCells>
  <phoneticPr fontId="4" type="noConversion"/>
  <pageMargins left="0.44" right="0" top="0.17" bottom="0.16" header="0.51" footer="0.28000000000000003"/>
  <pageSetup scale="55" orientation="landscape" r:id="rId2"/>
  <headerFooter alignWithMargins="0">
    <oddFooter>&amp;L5/16/2016&amp;CPage 7&amp;RExhibit 5A-Direct Medical Cost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0"/>
    <pageSetUpPr fitToPage="1"/>
  </sheetPr>
  <dimension ref="A1:L23"/>
  <sheetViews>
    <sheetView zoomScale="75" zoomScaleNormal="75" workbookViewId="0">
      <selection activeCell="C17" sqref="C17"/>
    </sheetView>
  </sheetViews>
  <sheetFormatPr defaultColWidth="9.1328125" defaultRowHeight="12.75" x14ac:dyDescent="0.35"/>
  <cols>
    <col min="1" max="1" width="12.59765625" customWidth="1"/>
    <col min="2" max="2" width="52.3984375" customWidth="1"/>
    <col min="3" max="3" width="18.86328125" customWidth="1"/>
    <col min="4" max="4" width="15.3984375" customWidth="1"/>
    <col min="5" max="5" width="13.73046875" customWidth="1"/>
    <col min="6" max="6" width="15.73046875" customWidth="1"/>
    <col min="7" max="7" width="14.3984375" customWidth="1"/>
    <col min="8" max="8" width="15.73046875" customWidth="1"/>
    <col min="9" max="9" width="17" customWidth="1"/>
    <col min="10" max="10" width="27.73046875" customWidth="1"/>
    <col min="11" max="11" width="0.3984375" hidden="1" customWidth="1"/>
    <col min="12" max="12" width="0.1328125" customWidth="1"/>
  </cols>
  <sheetData>
    <row r="1" spans="1:12" ht="15" x14ac:dyDescent="0.4">
      <c r="A1" s="14" t="str">
        <f>'2 Provider Data'!A2:C2</f>
        <v>MEDICAID SCHOOL PROGRAM COST REPORT</v>
      </c>
      <c r="D1" s="13"/>
      <c r="J1" s="317" t="s">
        <v>97</v>
      </c>
    </row>
    <row r="2" spans="1:12" ht="15" x14ac:dyDescent="0.4">
      <c r="A2" s="12" t="s">
        <v>190</v>
      </c>
      <c r="D2" s="13"/>
      <c r="J2" s="317">
        <f>'2 Provider Data'!$D$3</f>
        <v>0</v>
      </c>
    </row>
    <row r="3" spans="1:12" ht="15" x14ac:dyDescent="0.4">
      <c r="A3" s="12"/>
      <c r="D3" s="13"/>
      <c r="J3" s="317">
        <f>'2 Provider Data'!$E$4</f>
        <v>0</v>
      </c>
    </row>
    <row r="4" spans="1:12" ht="15" x14ac:dyDescent="0.4">
      <c r="A4" s="12"/>
      <c r="B4" s="230" t="s">
        <v>202</v>
      </c>
      <c r="D4" s="13"/>
      <c r="H4" s="6">
        <f>'1 Certification Page'!D15</f>
        <v>44013</v>
      </c>
      <c r="I4" s="724" t="s">
        <v>63</v>
      </c>
      <c r="J4" s="6">
        <f>'1 Certification Page'!D17</f>
        <v>44377</v>
      </c>
    </row>
    <row r="5" spans="1:12" ht="15" x14ac:dyDescent="0.4">
      <c r="A5" s="85"/>
      <c r="B5" s="231" t="s">
        <v>203</v>
      </c>
      <c r="C5" s="86"/>
      <c r="D5" s="29" t="s">
        <v>228</v>
      </c>
      <c r="E5" s="87"/>
      <c r="F5" s="87"/>
      <c r="G5" s="244"/>
      <c r="H5" s="244"/>
      <c r="I5" s="244"/>
      <c r="J5" s="12"/>
    </row>
    <row r="6" spans="1:12" ht="13.5" thickBot="1" x14ac:dyDescent="0.45">
      <c r="A6" s="85"/>
      <c r="B6" s="8"/>
      <c r="C6" s="86"/>
      <c r="D6" s="86"/>
      <c r="E6" s="86"/>
      <c r="F6" s="86"/>
      <c r="G6" s="86"/>
      <c r="H6" s="86"/>
      <c r="I6" s="86"/>
    </row>
    <row r="7" spans="1:12" ht="28.5" customHeight="1" thickBot="1" x14ac:dyDescent="0.45">
      <c r="D7" s="1212" t="s">
        <v>75</v>
      </c>
      <c r="E7" s="1213"/>
      <c r="F7" s="1213"/>
      <c r="G7" s="1213"/>
      <c r="H7" s="1213"/>
      <c r="I7" s="402"/>
      <c r="J7" s="225" t="s">
        <v>215</v>
      </c>
      <c r="K7" s="88"/>
      <c r="L7" s="89"/>
    </row>
    <row r="8" spans="1:12" s="3" customFormat="1" ht="109.7" customHeight="1" thickBot="1" x14ac:dyDescent="0.55000000000000004">
      <c r="B8" s="90" t="s">
        <v>100</v>
      </c>
      <c r="C8" s="359" t="s">
        <v>125</v>
      </c>
      <c r="D8" s="403" t="s">
        <v>102</v>
      </c>
      <c r="E8" s="385" t="s">
        <v>106</v>
      </c>
      <c r="F8" s="386" t="s">
        <v>107</v>
      </c>
      <c r="G8" s="357" t="s">
        <v>94</v>
      </c>
      <c r="H8" s="357" t="s">
        <v>303</v>
      </c>
      <c r="I8" s="387" t="s">
        <v>313</v>
      </c>
      <c r="J8" s="387" t="s">
        <v>95</v>
      </c>
      <c r="L8" s="91"/>
    </row>
    <row r="9" spans="1:12" ht="34.5" customHeight="1" x14ac:dyDescent="0.35">
      <c r="B9" s="92"/>
      <c r="C9" s="399"/>
      <c r="D9" s="407">
        <f>'2 Provider Data'!B36</f>
        <v>0</v>
      </c>
      <c r="E9" s="401"/>
      <c r="F9" s="388">
        <f>+'4B Time Study-TCM'!F28</f>
        <v>0</v>
      </c>
      <c r="G9" s="389" t="e">
        <f>+'3  Statistics'!F29</f>
        <v>#DIV/0!</v>
      </c>
      <c r="H9" s="389" t="e">
        <f>+'3  Statistics'!F30</f>
        <v>#DIV/0!</v>
      </c>
      <c r="I9" s="389" t="e">
        <f>'3  Statistics'!F31</f>
        <v>#DIV/0!</v>
      </c>
      <c r="J9" s="400">
        <f>+'4B Time Study-TCM'!I28</f>
        <v>0</v>
      </c>
      <c r="L9" s="93"/>
    </row>
    <row r="10" spans="1:12" ht="22.5" customHeight="1" x14ac:dyDescent="0.4">
      <c r="A10" s="8"/>
      <c r="B10" s="94" t="s">
        <v>188</v>
      </c>
      <c r="C10" s="404">
        <f>'7 Payroll Costs'!Y5</f>
        <v>0</v>
      </c>
      <c r="D10" s="121">
        <f>+C10*D$9</f>
        <v>0</v>
      </c>
      <c r="E10" s="95">
        <f>C10+D10</f>
        <v>0</v>
      </c>
      <c r="F10" s="96">
        <f t="shared" ref="F10:G12" si="0">+E10*F$9</f>
        <v>0</v>
      </c>
      <c r="G10" s="97" t="e">
        <f t="shared" si="0"/>
        <v>#DIV/0!</v>
      </c>
      <c r="H10" s="98" t="e">
        <f>+F10*H$9</f>
        <v>#DIV/0!</v>
      </c>
      <c r="I10" s="98" t="e">
        <f>+F10*I$9</f>
        <v>#DIV/0!</v>
      </c>
      <c r="J10" s="99">
        <f>E10*$J$9</f>
        <v>0</v>
      </c>
      <c r="L10" s="93"/>
    </row>
    <row r="11" spans="1:12" ht="23.45" customHeight="1" x14ac:dyDescent="0.35">
      <c r="A11" s="8"/>
      <c r="B11" s="100"/>
      <c r="C11" s="405">
        <v>0</v>
      </c>
      <c r="D11" s="121">
        <f>+C11*D$9</f>
        <v>0</v>
      </c>
      <c r="E11" s="95">
        <f>C11+D11</f>
        <v>0</v>
      </c>
      <c r="F11" s="96">
        <f t="shared" si="0"/>
        <v>0</v>
      </c>
      <c r="G11" s="97" t="e">
        <f t="shared" si="0"/>
        <v>#DIV/0!</v>
      </c>
      <c r="H11" s="98" t="e">
        <f>+F11*H$9</f>
        <v>#DIV/0!</v>
      </c>
      <c r="I11" s="98" t="e">
        <f>+F11*I$9</f>
        <v>#DIV/0!</v>
      </c>
      <c r="J11" s="99">
        <f>E11*$J$9</f>
        <v>0</v>
      </c>
      <c r="L11" s="93"/>
    </row>
    <row r="12" spans="1:12" ht="21.75" customHeight="1" x14ac:dyDescent="0.35">
      <c r="A12" s="8"/>
      <c r="B12" s="100"/>
      <c r="C12" s="405">
        <v>0</v>
      </c>
      <c r="D12" s="121">
        <f>+C12*D$9</f>
        <v>0</v>
      </c>
      <c r="E12" s="95">
        <f>C12+D12</f>
        <v>0</v>
      </c>
      <c r="F12" s="96">
        <f t="shared" si="0"/>
        <v>0</v>
      </c>
      <c r="G12" s="97" t="e">
        <f t="shared" si="0"/>
        <v>#DIV/0!</v>
      </c>
      <c r="H12" s="98" t="e">
        <f>+F12*H$9</f>
        <v>#DIV/0!</v>
      </c>
      <c r="I12" s="98" t="e">
        <f>+F12*I$9</f>
        <v>#DIV/0!</v>
      </c>
      <c r="J12" s="99">
        <f>E12*$J$9</f>
        <v>0</v>
      </c>
      <c r="L12" s="93"/>
    </row>
    <row r="13" spans="1:12" ht="20.25" customHeight="1" thickBot="1" x14ac:dyDescent="0.45">
      <c r="A13" s="8"/>
      <c r="B13" s="101" t="s">
        <v>179</v>
      </c>
      <c r="C13" s="406">
        <f>SUM(C10:C12)</f>
        <v>0</v>
      </c>
      <c r="D13" s="124">
        <f>SUM(D10:D12)</f>
        <v>0</v>
      </c>
      <c r="E13" s="102">
        <f>C13+D13</f>
        <v>0</v>
      </c>
      <c r="F13" s="103">
        <f>SUM(F10:F12)</f>
        <v>0</v>
      </c>
      <c r="G13" s="103" t="e">
        <f>SUM(G10:G12)</f>
        <v>#DIV/0!</v>
      </c>
      <c r="H13" s="104" t="e">
        <f>SUM(H10:H12)</f>
        <v>#DIV/0!</v>
      </c>
      <c r="I13" s="408" t="e">
        <f>+H13*I$9</f>
        <v>#DIV/0!</v>
      </c>
      <c r="J13" s="105">
        <f>SUM(J10:J12)</f>
        <v>0</v>
      </c>
      <c r="K13" s="106"/>
      <c r="L13" s="107"/>
    </row>
    <row r="14" spans="1:12" ht="36.75" customHeight="1" thickBot="1" x14ac:dyDescent="0.4">
      <c r="A14" s="8"/>
    </row>
    <row r="15" spans="1:12" ht="54" customHeight="1" thickBot="1" x14ac:dyDescent="0.55000000000000004">
      <c r="A15" s="8"/>
      <c r="B15" s="108" t="s">
        <v>167</v>
      </c>
      <c r="C15" s="390" t="s">
        <v>134</v>
      </c>
      <c r="D15" s="391" t="s">
        <v>104</v>
      </c>
      <c r="E15" s="392" t="s">
        <v>182</v>
      </c>
      <c r="F15" s="393" t="s">
        <v>107</v>
      </c>
      <c r="G15" s="394" t="s">
        <v>94</v>
      </c>
      <c r="H15" s="394" t="s">
        <v>303</v>
      </c>
      <c r="I15" s="387" t="s">
        <v>313</v>
      </c>
      <c r="J15" s="395" t="s">
        <v>95</v>
      </c>
    </row>
    <row r="16" spans="1:12" ht="21" customHeight="1" x14ac:dyDescent="0.4">
      <c r="A16" s="8"/>
      <c r="B16" s="109" t="s">
        <v>52</v>
      </c>
      <c r="C16" s="110"/>
      <c r="D16" s="111">
        <f>'2 Provider Data'!B36</f>
        <v>0</v>
      </c>
      <c r="E16" s="112"/>
      <c r="F16" s="113">
        <f>F9</f>
        <v>0</v>
      </c>
      <c r="G16" s="114" t="e">
        <f>G9</f>
        <v>#DIV/0!</v>
      </c>
      <c r="H16" s="115" t="e">
        <f>H9</f>
        <v>#DIV/0!</v>
      </c>
      <c r="I16" s="398" t="e">
        <f>'3  Statistics'!F31</f>
        <v>#DIV/0!</v>
      </c>
      <c r="J16" s="116">
        <f>J9</f>
        <v>0</v>
      </c>
    </row>
    <row r="17" spans="1:10" ht="21.75" customHeight="1" x14ac:dyDescent="0.35">
      <c r="A17" s="8"/>
      <c r="B17" s="117" t="s">
        <v>192</v>
      </c>
      <c r="C17" s="120">
        <f>+'8 Purchased Services'!W5</f>
        <v>0</v>
      </c>
      <c r="D17" s="118"/>
      <c r="E17" s="97">
        <f>C17+D17</f>
        <v>0</v>
      </c>
      <c r="F17" s="119"/>
      <c r="G17" s="97" t="e">
        <f>E17*G16</f>
        <v>#DIV/0!</v>
      </c>
      <c r="H17" s="120" t="e">
        <f>E17*H16</f>
        <v>#DIV/0!</v>
      </c>
      <c r="I17" s="120" t="e">
        <f>E17*I16</f>
        <v>#DIV/0!</v>
      </c>
      <c r="J17" s="99">
        <f>E17*J16</f>
        <v>0</v>
      </c>
    </row>
    <row r="18" spans="1:10" ht="21.75" customHeight="1" x14ac:dyDescent="0.35">
      <c r="A18" s="8"/>
      <c r="B18" s="117"/>
      <c r="C18" s="120"/>
      <c r="D18" s="121"/>
      <c r="E18" s="97"/>
      <c r="F18" s="96"/>
      <c r="G18" s="97"/>
      <c r="H18" s="120"/>
      <c r="I18" s="340"/>
      <c r="J18" s="99"/>
    </row>
    <row r="19" spans="1:10" ht="26.45" customHeight="1" thickBot="1" x14ac:dyDescent="0.45">
      <c r="A19" s="8"/>
      <c r="B19" s="122" t="s">
        <v>12</v>
      </c>
      <c r="C19" s="123">
        <f>SUM(C17)</f>
        <v>0</v>
      </c>
      <c r="D19" s="124">
        <f t="shared" ref="D19:J19" si="1">SUM(D17)</f>
        <v>0</v>
      </c>
      <c r="E19" s="103">
        <f t="shared" si="1"/>
        <v>0</v>
      </c>
      <c r="F19" s="103">
        <f t="shared" si="1"/>
        <v>0</v>
      </c>
      <c r="G19" s="103" t="e">
        <f t="shared" si="1"/>
        <v>#DIV/0!</v>
      </c>
      <c r="H19" s="123" t="e">
        <f t="shared" si="1"/>
        <v>#DIV/0!</v>
      </c>
      <c r="I19" s="123" t="e">
        <f t="shared" si="1"/>
        <v>#DIV/0!</v>
      </c>
      <c r="J19" s="105">
        <f t="shared" si="1"/>
        <v>0</v>
      </c>
    </row>
    <row r="20" spans="1:10" ht="26.45" customHeight="1" thickBot="1" x14ac:dyDescent="0.45">
      <c r="A20" s="8"/>
      <c r="G20" s="125"/>
      <c r="H20" s="126"/>
      <c r="I20" s="126"/>
      <c r="J20" s="126"/>
    </row>
    <row r="21" spans="1:10" ht="20.25" customHeight="1" thickBot="1" x14ac:dyDescent="0.55000000000000004">
      <c r="A21" s="8"/>
      <c r="G21" s="1214" t="s">
        <v>75</v>
      </c>
      <c r="H21" s="1215"/>
      <c r="I21" s="396"/>
      <c r="J21" s="397" t="s">
        <v>2</v>
      </c>
    </row>
    <row r="22" spans="1:10" ht="36" customHeight="1" x14ac:dyDescent="0.5">
      <c r="A22" s="8"/>
      <c r="G22" s="410" t="s">
        <v>19</v>
      </c>
      <c r="H22" s="411" t="s">
        <v>304</v>
      </c>
      <c r="I22" s="409" t="s">
        <v>314</v>
      </c>
      <c r="J22" s="127"/>
    </row>
    <row r="23" spans="1:10" ht="20.25" customHeight="1" thickBot="1" x14ac:dyDescent="0.55000000000000004">
      <c r="A23" s="8"/>
      <c r="C23" s="12"/>
      <c r="G23" s="128" t="e">
        <f>G13+G19</f>
        <v>#DIV/0!</v>
      </c>
      <c r="H23" s="129" t="e">
        <f>+H13+H19</f>
        <v>#DIV/0!</v>
      </c>
      <c r="I23" s="129" t="e">
        <f>+I13+I19</f>
        <v>#DIV/0!</v>
      </c>
      <c r="J23" s="130">
        <f>+J13+J19</f>
        <v>0</v>
      </c>
    </row>
  </sheetData>
  <sheetProtection selectLockedCells="1"/>
  <mergeCells count="2">
    <mergeCell ref="D7:H7"/>
    <mergeCell ref="G21:H21"/>
  </mergeCells>
  <phoneticPr fontId="4" type="noConversion"/>
  <pageMargins left="0.25" right="0.39" top="0.25" bottom="0.75" header="0.73" footer="0.5"/>
  <pageSetup scale="66" orientation="landscape" r:id="rId1"/>
  <headerFooter alignWithMargins="0">
    <oddFooter xml:space="preserve">&amp;L5/11/2016&amp;CPage 8&amp;RExhibit 5B TCM Cost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0"/>
    <pageSetUpPr fitToPage="1"/>
  </sheetPr>
  <dimension ref="A1:F33"/>
  <sheetViews>
    <sheetView zoomScaleNormal="100" workbookViewId="0">
      <selection activeCell="F18" sqref="F18"/>
    </sheetView>
  </sheetViews>
  <sheetFormatPr defaultColWidth="9.1328125" defaultRowHeight="12.75" x14ac:dyDescent="0.35"/>
  <cols>
    <col min="1" max="1" width="5" customWidth="1"/>
    <col min="2" max="2" width="54.86328125" customWidth="1"/>
    <col min="3" max="3" width="20.3984375" customWidth="1"/>
    <col min="4" max="6" width="16.73046875" customWidth="1"/>
  </cols>
  <sheetData>
    <row r="1" spans="1:6" ht="15" x14ac:dyDescent="0.4">
      <c r="A1" s="14" t="str">
        <f>'2 Provider Data'!A2:C2</f>
        <v>MEDICAID SCHOOL PROGRAM COST REPORT</v>
      </c>
      <c r="D1" s="13"/>
      <c r="E1" s="187"/>
      <c r="F1" s="188" t="s">
        <v>129</v>
      </c>
    </row>
    <row r="2" spans="1:6" ht="13.15" x14ac:dyDescent="0.4">
      <c r="A2" s="12" t="s">
        <v>191</v>
      </c>
      <c r="D2" s="13"/>
      <c r="E2" s="1216">
        <f>'2 Provider Data'!$D$3</f>
        <v>0</v>
      </c>
      <c r="F2" s="1217"/>
    </row>
    <row r="3" spans="1:6" ht="13.15" x14ac:dyDescent="0.4">
      <c r="A3" s="12"/>
      <c r="D3" s="13"/>
      <c r="E3" s="319"/>
      <c r="F3" s="188">
        <f>'2 Provider Data'!B13</f>
        <v>0</v>
      </c>
    </row>
    <row r="4" spans="1:6" ht="15" x14ac:dyDescent="0.4">
      <c r="A4" s="12"/>
      <c r="B4" s="230"/>
      <c r="D4" s="6">
        <f>'1 Certification Page'!D15</f>
        <v>44013</v>
      </c>
      <c r="E4" s="7" t="s">
        <v>63</v>
      </c>
      <c r="F4" s="6">
        <f>'1 Certification Page'!D17</f>
        <v>44377</v>
      </c>
    </row>
    <row r="5" spans="1:6" ht="15.95" customHeight="1" x14ac:dyDescent="0.4">
      <c r="A5" s="12"/>
      <c r="B5" s="231"/>
      <c r="D5" s="243"/>
      <c r="E5" s="12"/>
      <c r="F5" s="12"/>
    </row>
    <row r="6" spans="1:6" ht="5.45" customHeight="1" x14ac:dyDescent="0.4">
      <c r="A6" s="12"/>
      <c r="D6" s="13"/>
    </row>
    <row r="7" spans="1:6" ht="6" customHeight="1" x14ac:dyDescent="0.4">
      <c r="A7" s="12"/>
      <c r="D7" s="13"/>
    </row>
    <row r="8" spans="1:6" ht="13.15" x14ac:dyDescent="0.4">
      <c r="A8" s="189"/>
      <c r="B8" s="29" t="s">
        <v>228</v>
      </c>
      <c r="D8" s="13"/>
    </row>
    <row r="9" spans="1:6" ht="4.5" customHeight="1" x14ac:dyDescent="0.35"/>
    <row r="10" spans="1:6" ht="4.5" customHeight="1" x14ac:dyDescent="0.4">
      <c r="A10" s="85"/>
      <c r="B10" s="8"/>
      <c r="C10" s="86"/>
      <c r="D10" s="8"/>
      <c r="E10" s="8"/>
      <c r="F10" s="8"/>
    </row>
    <row r="11" spans="1:6" ht="4.5" customHeight="1" x14ac:dyDescent="0.4">
      <c r="A11" s="85"/>
      <c r="B11" s="8"/>
      <c r="C11" s="86"/>
      <c r="D11" s="86" t="s">
        <v>17</v>
      </c>
      <c r="E11" s="86"/>
      <c r="F11" s="86"/>
    </row>
    <row r="12" spans="1:6" ht="3.75" customHeight="1" thickBot="1" x14ac:dyDescent="0.4"/>
    <row r="13" spans="1:6" ht="15" customHeight="1" thickBot="1" x14ac:dyDescent="0.45">
      <c r="C13" s="8"/>
      <c r="D13" s="1218" t="s">
        <v>91</v>
      </c>
      <c r="E13" s="1219"/>
      <c r="F13" s="1220"/>
    </row>
    <row r="14" spans="1:6" ht="39.75" thickBot="1" x14ac:dyDescent="0.45">
      <c r="B14" s="190" t="s">
        <v>124</v>
      </c>
      <c r="C14" s="191" t="s">
        <v>93</v>
      </c>
      <c r="D14" s="192" t="s">
        <v>92</v>
      </c>
      <c r="E14" s="193" t="s">
        <v>106</v>
      </c>
      <c r="F14" s="194" t="s">
        <v>89</v>
      </c>
    </row>
    <row r="15" spans="1:6" x14ac:dyDescent="0.35">
      <c r="A15" s="93"/>
      <c r="B15" s="195"/>
      <c r="C15" s="42"/>
      <c r="D15" s="196">
        <f>'2 Provider Data'!B36</f>
        <v>0</v>
      </c>
      <c r="E15" s="197"/>
      <c r="F15" s="198">
        <f>'4C Time Study - ADM'!H28</f>
        <v>0</v>
      </c>
    </row>
    <row r="16" spans="1:6" ht="17.25" customHeight="1" x14ac:dyDescent="0.4">
      <c r="A16" s="199"/>
      <c r="B16" s="200" t="s">
        <v>187</v>
      </c>
      <c r="C16" s="205">
        <f>'7 Payroll Costs'!Y6</f>
        <v>0</v>
      </c>
      <c r="D16" s="201">
        <f>+$D$15*C16</f>
        <v>0</v>
      </c>
      <c r="E16" s="202">
        <f>C16+D16</f>
        <v>0</v>
      </c>
      <c r="F16" s="203">
        <f>IF($F$15&gt;0,E16*$F$15,0)</f>
        <v>0</v>
      </c>
    </row>
    <row r="17" spans="1:6" ht="17.25" customHeight="1" x14ac:dyDescent="0.45">
      <c r="A17" s="199"/>
      <c r="B17" s="204" t="s">
        <v>375</v>
      </c>
      <c r="C17" s="205">
        <f>+'8 Purchased Services'!W5</f>
        <v>0</v>
      </c>
      <c r="D17" s="726"/>
      <c r="E17" s="202">
        <f t="shared" ref="E17:E26" si="0">C17+D17</f>
        <v>0</v>
      </c>
      <c r="F17" s="203">
        <f t="shared" ref="F17:F26" si="1">IF($F$15&gt;0,E17*$F$15,0)</f>
        <v>0</v>
      </c>
    </row>
    <row r="18" spans="1:6" ht="17.25" customHeight="1" x14ac:dyDescent="0.45">
      <c r="A18" s="199"/>
      <c r="B18" s="204"/>
      <c r="C18" s="205"/>
      <c r="D18" s="201">
        <f t="shared" ref="D18:D25" si="2">+$D$15*C18</f>
        <v>0</v>
      </c>
      <c r="E18" s="202">
        <f t="shared" si="0"/>
        <v>0</v>
      </c>
      <c r="F18" s="203">
        <f t="shared" si="1"/>
        <v>0</v>
      </c>
    </row>
    <row r="19" spans="1:6" ht="17.25" customHeight="1" x14ac:dyDescent="0.45">
      <c r="A19" s="199"/>
      <c r="B19" s="204"/>
      <c r="C19" s="205"/>
      <c r="D19" s="201">
        <f t="shared" si="2"/>
        <v>0</v>
      </c>
      <c r="E19" s="202">
        <f t="shared" si="0"/>
        <v>0</v>
      </c>
      <c r="F19" s="203">
        <f t="shared" si="1"/>
        <v>0</v>
      </c>
    </row>
    <row r="20" spans="1:6" ht="17.25" customHeight="1" x14ac:dyDescent="0.45">
      <c r="A20" s="199"/>
      <c r="B20" s="204"/>
      <c r="C20" s="205"/>
      <c r="D20" s="201">
        <f t="shared" si="2"/>
        <v>0</v>
      </c>
      <c r="E20" s="202">
        <f t="shared" si="0"/>
        <v>0</v>
      </c>
      <c r="F20" s="203">
        <f t="shared" si="1"/>
        <v>0</v>
      </c>
    </row>
    <row r="21" spans="1:6" ht="17.25" customHeight="1" x14ac:dyDescent="0.45">
      <c r="A21" s="199"/>
      <c r="B21" s="204"/>
      <c r="C21" s="205"/>
      <c r="D21" s="201">
        <f t="shared" si="2"/>
        <v>0</v>
      </c>
      <c r="E21" s="202">
        <f t="shared" si="0"/>
        <v>0</v>
      </c>
      <c r="F21" s="203">
        <f t="shared" si="1"/>
        <v>0</v>
      </c>
    </row>
    <row r="22" spans="1:6" ht="17.25" customHeight="1" x14ac:dyDescent="0.45">
      <c r="A22" s="199"/>
      <c r="B22" s="204"/>
      <c r="C22" s="205"/>
      <c r="D22" s="201">
        <f t="shared" si="2"/>
        <v>0</v>
      </c>
      <c r="E22" s="202">
        <f t="shared" si="0"/>
        <v>0</v>
      </c>
      <c r="F22" s="203">
        <f t="shared" si="1"/>
        <v>0</v>
      </c>
    </row>
    <row r="23" spans="1:6" ht="17.25" customHeight="1" x14ac:dyDescent="0.45">
      <c r="A23" s="199"/>
      <c r="B23" s="204"/>
      <c r="C23" s="205"/>
      <c r="D23" s="201">
        <f t="shared" si="2"/>
        <v>0</v>
      </c>
      <c r="E23" s="202">
        <f t="shared" si="0"/>
        <v>0</v>
      </c>
      <c r="F23" s="203">
        <f t="shared" si="1"/>
        <v>0</v>
      </c>
    </row>
    <row r="24" spans="1:6" ht="17.25" customHeight="1" x14ac:dyDescent="0.35">
      <c r="A24" s="199"/>
      <c r="B24" s="206"/>
      <c r="C24" s="205"/>
      <c r="D24" s="201">
        <f t="shared" si="2"/>
        <v>0</v>
      </c>
      <c r="E24" s="202">
        <f t="shared" si="0"/>
        <v>0</v>
      </c>
      <c r="F24" s="203">
        <f t="shared" si="1"/>
        <v>0</v>
      </c>
    </row>
    <row r="25" spans="1:6" ht="17.25" customHeight="1" x14ac:dyDescent="0.35">
      <c r="A25" s="199"/>
      <c r="B25" s="207"/>
      <c r="C25" s="208"/>
      <c r="D25" s="201">
        <f t="shared" si="2"/>
        <v>0</v>
      </c>
      <c r="E25" s="202">
        <f t="shared" si="0"/>
        <v>0</v>
      </c>
      <c r="F25" s="203">
        <f t="shared" si="1"/>
        <v>0</v>
      </c>
    </row>
    <row r="26" spans="1:6" ht="17.25" customHeight="1" x14ac:dyDescent="0.4">
      <c r="A26" s="199"/>
      <c r="B26" s="209"/>
      <c r="C26" s="208"/>
      <c r="D26" s="201"/>
      <c r="E26" s="202">
        <f t="shared" si="0"/>
        <v>0</v>
      </c>
      <c r="F26" s="203">
        <f t="shared" si="1"/>
        <v>0</v>
      </c>
    </row>
    <row r="27" spans="1:6" ht="13.5" thickBot="1" x14ac:dyDescent="0.45">
      <c r="A27" s="8"/>
      <c r="B27" s="210" t="s">
        <v>12</v>
      </c>
      <c r="C27" s="139">
        <f>SUM(C16:C26)</f>
        <v>0</v>
      </c>
      <c r="D27" s="211">
        <f>SUM(D15:D26)</f>
        <v>0</v>
      </c>
      <c r="E27" s="211">
        <f>SUM(E15:E26)</f>
        <v>0</v>
      </c>
      <c r="F27" s="212">
        <f>SUM(F15:F26)</f>
        <v>0</v>
      </c>
    </row>
    <row r="28" spans="1:6" ht="40.5" customHeight="1" thickBot="1" x14ac:dyDescent="0.4">
      <c r="A28" s="8"/>
    </row>
    <row r="29" spans="1:6" ht="28.5" customHeight="1" thickBot="1" x14ac:dyDescent="0.45">
      <c r="A29" s="8"/>
      <c r="F29" s="213" t="s">
        <v>2</v>
      </c>
    </row>
    <row r="30" spans="1:6" ht="13.5" thickBot="1" x14ac:dyDescent="0.45">
      <c r="A30" s="8"/>
      <c r="C30" s="12"/>
      <c r="F30" s="214">
        <f>F27</f>
        <v>0</v>
      </c>
    </row>
    <row r="31" spans="1:6" ht="20.25" customHeight="1" x14ac:dyDescent="0.4">
      <c r="A31" s="8"/>
      <c r="B31" s="215"/>
      <c r="C31" s="216"/>
    </row>
    <row r="32" spans="1:6" ht="20.25" customHeight="1" x14ac:dyDescent="0.4">
      <c r="A32" s="8"/>
      <c r="C32" s="12"/>
    </row>
    <row r="33" spans="1:3" ht="20.25" customHeight="1" x14ac:dyDescent="0.4">
      <c r="A33" s="8"/>
      <c r="C33" s="12"/>
    </row>
  </sheetData>
  <sheetProtection selectLockedCells="1"/>
  <customSheetViews>
    <customSheetView guid="{9D87EA3D-9227-4A32-8926-FF7BE3A36AF7}" showPageBreaks="1" fitToPage="1" showRuler="0" topLeftCell="A26">
      <selection activeCell="I18" sqref="I18"/>
      <pageMargins left="0" right="0" top="0.25" bottom="0.25" header="0.5" footer="0.5"/>
      <pageSetup scale="63" orientation="portrait" r:id="rId1"/>
      <headerFooter alignWithMargins="0"/>
    </customSheetView>
  </customSheetViews>
  <mergeCells count="2">
    <mergeCell ref="E2:F2"/>
    <mergeCell ref="D13:F13"/>
  </mergeCells>
  <phoneticPr fontId="4" type="noConversion"/>
  <pageMargins left="0.25" right="0" top="0.25" bottom="0.69" header="0.68" footer="0.28000000000000003"/>
  <pageSetup orientation="landscape" r:id="rId2"/>
  <headerFooter alignWithMargins="0">
    <oddFooter xml:space="preserve">&amp;L5/11/2016&amp;CPage 9&amp;R
Exhibit 5C- Direct Admin Cost
</oddFooter>
  </headerFooter>
  <ignoredErrors>
    <ignoredError sqref="D18:D25"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31F04D32BB2043B5148B8D0ECFB355" ma:contentTypeVersion="8" ma:contentTypeDescription="Create a new document." ma:contentTypeScope="" ma:versionID="fe01b4304fcbc82510d37a3ad9f82930">
  <xsd:schema xmlns:xsd="http://www.w3.org/2001/XMLSchema" xmlns:xs="http://www.w3.org/2001/XMLSchema" xmlns:p="http://schemas.microsoft.com/office/2006/metadata/properties" xmlns:ns2="3dce3128-668d-484a-bd94-68467277548f" xmlns:ns3="7d67bcb2-421d-495b-8b44-e2b24643be73" xmlns:ns4="5e982502-f3e4-46c7-a0f9-b3f0e341a13c" targetNamespace="http://schemas.microsoft.com/office/2006/metadata/properties" ma:root="true" ma:fieldsID="7f7704911a5d6284741a82540af39007" ns2:_="" ns3:_="" ns4:_="">
    <xsd:import namespace="3dce3128-668d-484a-bd94-68467277548f"/>
    <xsd:import namespace="7d67bcb2-421d-495b-8b44-e2b24643be73"/>
    <xsd:import namespace="5e982502-f3e4-46c7-a0f9-b3f0e341a13c"/>
    <xsd:element name="properties">
      <xsd:complexType>
        <xsd:sequence>
          <xsd:element name="documentManagement">
            <xsd:complexType>
              <xsd:all>
                <xsd:element ref="ns2:SharedWithUsers" minOccurs="0"/>
                <xsd:element ref="ns2: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ce3128-668d-484a-bd94-6846727754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67bcb2-421d-495b-8b44-e2b24643be73" elementFormDefault="qualified">
    <xsd:import namespace="http://schemas.microsoft.com/office/2006/documentManagement/types"/>
    <xsd:import namespace="http://schemas.microsoft.com/office/infopath/2007/PartnerControls"/>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982502-f3e4-46c7-a0f9-b3f0e341a13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15B0D5-1BD9-45C1-8E8E-88FEA643A974}">
  <ds:schemaRefs>
    <ds:schemaRef ds:uri="http://purl.org/dc/terms/"/>
    <ds:schemaRef ds:uri="http://schemas.openxmlformats.org/package/2006/metadata/core-properties"/>
    <ds:schemaRef ds:uri="http://schemas.microsoft.com/office/2006/documentManagement/types"/>
    <ds:schemaRef ds:uri="3dce3128-668d-484a-bd94-68467277548f"/>
    <ds:schemaRef ds:uri="5e982502-f3e4-46c7-a0f9-b3f0e341a13c"/>
    <ds:schemaRef ds:uri="http://purl.org/dc/elements/1.1/"/>
    <ds:schemaRef ds:uri="http://schemas.microsoft.com/office/2006/metadata/properties"/>
    <ds:schemaRef ds:uri="http://schemas.microsoft.com/office/infopath/2007/PartnerControls"/>
    <ds:schemaRef ds:uri="7d67bcb2-421d-495b-8b44-e2b24643be73"/>
    <ds:schemaRef ds:uri="http://www.w3.org/XML/1998/namespace"/>
    <ds:schemaRef ds:uri="http://purl.org/dc/dcmitype/"/>
  </ds:schemaRefs>
</ds:datastoreItem>
</file>

<file path=customXml/itemProps2.xml><?xml version="1.0" encoding="utf-8"?>
<ds:datastoreItem xmlns:ds="http://schemas.openxmlformats.org/officeDocument/2006/customXml" ds:itemID="{ED23AF3B-3917-413C-8A7D-AD77F67BBF80}">
  <ds:schemaRefs>
    <ds:schemaRef ds:uri="http://schemas.microsoft.com/sharepoint/v3/contenttype/forms"/>
  </ds:schemaRefs>
</ds:datastoreItem>
</file>

<file path=customXml/itemProps3.xml><?xml version="1.0" encoding="utf-8"?>
<ds:datastoreItem xmlns:ds="http://schemas.openxmlformats.org/officeDocument/2006/customXml" ds:itemID="{7366B0F9-30CD-4548-89F5-88114A0F3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ce3128-668d-484a-bd94-68467277548f"/>
    <ds:schemaRef ds:uri="7d67bcb2-421d-495b-8b44-e2b24643be73"/>
    <ds:schemaRef ds:uri="5e982502-f3e4-46c7-a0f9-b3f0e341a1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Certification Page</vt:lpstr>
      <vt:lpstr>2 Provider Data</vt:lpstr>
      <vt:lpstr>3  Statistics</vt:lpstr>
      <vt:lpstr>4A Time Study</vt:lpstr>
      <vt:lpstr>4B Time Study-TCM</vt:lpstr>
      <vt:lpstr>4C Time Study - ADM</vt:lpstr>
      <vt:lpstr>5A Direct Medical Cost </vt:lpstr>
      <vt:lpstr>5B  TCM Cost</vt:lpstr>
      <vt:lpstr>5C Direct Adm Cost</vt:lpstr>
      <vt:lpstr>5D Transportation Cost</vt:lpstr>
      <vt:lpstr> 6 Settlement </vt:lpstr>
      <vt:lpstr>7 Payroll Costs</vt:lpstr>
      <vt:lpstr>8 Purchased Services</vt:lpstr>
      <vt:lpstr>SUMMARY</vt:lpstr>
      <vt:lpstr>'7 Payroll Costs'!Is_position_funded_in_part_or_totally_by_other_federal_grant_?__Y__or__N</vt:lpstr>
      <vt:lpstr>' 6 Settlement '!Print_Area</vt:lpstr>
      <vt:lpstr>'1 Certification Page'!Print_Area</vt:lpstr>
      <vt:lpstr>'2 Provider Data'!Print_Area</vt:lpstr>
      <vt:lpstr>'3  Statistics'!Print_Area</vt:lpstr>
      <vt:lpstr>'4A Time Study'!Print_Area</vt:lpstr>
      <vt:lpstr>'5A Direct Medical Cost '!Print_Area</vt:lpstr>
      <vt:lpstr>'7 Payroll Costs'!Print_Area</vt:lpstr>
      <vt:lpstr>Provider_Name</vt:lpstr>
      <vt:lpstr>'2 Provider Data'!Text13</vt:lpstr>
      <vt:lpstr>'2 Provider Data'!Text14</vt:lpstr>
      <vt:lpstr>'2 Provider Data'!Text15</vt:lpstr>
      <vt:lpstr>'2 Provider Data'!Text16</vt:lpstr>
      <vt:lpstr>'2 Provider Data'!Text17</vt:lpstr>
      <vt:lpstr>'2 Provider Data'!Text18</vt:lpstr>
      <vt:lpstr>'2 Provider Data'!Text5</vt:lpstr>
      <vt:lpstr>Y</vt:lpstr>
      <vt:lpstr>'7 Payroll Costs'!yn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Mark</dc:creator>
  <cp:lastModifiedBy>Smith, Mark</cp:lastModifiedBy>
  <cp:lastPrinted>2018-06-28T11:47:50Z</cp:lastPrinted>
  <dcterms:created xsi:type="dcterms:W3CDTF">2005-11-09T19:43:32Z</dcterms:created>
  <dcterms:modified xsi:type="dcterms:W3CDTF">2021-12-10T13:02:55Z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0x010100B131F04D32BB2043B5148B8D0ECFB355</vt:lpwstr>
  </property>
</Properties>
</file>